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565" tabRatio="641" activeTab="0"/>
  </bookViews>
  <sheets>
    <sheet name="4 Team Group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<sst xmlns="http://schemas.openxmlformats.org/spreadsheetml/2006/main" count="313" uniqueCount="65">
  <si>
    <t>HOME</t>
  </si>
  <si>
    <t>Away</t>
  </si>
  <si>
    <t>H</t>
  </si>
  <si>
    <t>A</t>
  </si>
  <si>
    <t>vs</t>
  </si>
  <si>
    <t>Points</t>
  </si>
  <si>
    <t>Match Sheet</t>
  </si>
  <si>
    <t>Home Team</t>
  </si>
  <si>
    <t>Away Team</t>
  </si>
  <si>
    <t>X</t>
  </si>
  <si>
    <t>B</t>
  </si>
  <si>
    <t>Y</t>
  </si>
  <si>
    <t>C</t>
  </si>
  <si>
    <t>Z</t>
  </si>
  <si>
    <t>Scores in Games</t>
  </si>
  <si>
    <t>Result</t>
  </si>
  <si>
    <t>Match Score:</t>
  </si>
  <si>
    <t>Home         :</t>
  </si>
  <si>
    <t>Away         :</t>
  </si>
  <si>
    <t>Signed</t>
  </si>
  <si>
    <t>Home Captain                             :</t>
  </si>
  <si>
    <t>Away Captain                             :</t>
  </si>
  <si>
    <t>Round 2</t>
  </si>
  <si>
    <t>Round 3</t>
  </si>
  <si>
    <t xml:space="preserve"> Round 1: </t>
  </si>
  <si>
    <t>H/A</t>
  </si>
  <si>
    <t xml:space="preserve">  Set 1</t>
  </si>
  <si>
    <t xml:space="preserve">  Set 2</t>
  </si>
  <si>
    <t xml:space="preserve">  Set 3</t>
  </si>
  <si>
    <t xml:space="preserve">  Set 5</t>
  </si>
  <si>
    <t xml:space="preserve">  Set 4</t>
  </si>
  <si>
    <t>For</t>
  </si>
  <si>
    <t>Against</t>
  </si>
  <si>
    <t>Sets</t>
  </si>
  <si>
    <t>Matches</t>
  </si>
  <si>
    <t xml:space="preserve"> RESULTS </t>
  </si>
  <si>
    <t>Played</t>
  </si>
  <si>
    <t xml:space="preserve">Won </t>
  </si>
  <si>
    <t>Lost</t>
  </si>
  <si>
    <t xml:space="preserve"> For</t>
  </si>
  <si>
    <t>Team</t>
  </si>
  <si>
    <t>Players</t>
  </si>
  <si>
    <t>Munster Table Tennis Association School's League 2012/13</t>
  </si>
  <si>
    <t>Won</t>
  </si>
  <si>
    <t xml:space="preserve">For </t>
  </si>
  <si>
    <t>TEAM STATS</t>
  </si>
  <si>
    <t>PLAYER STATS</t>
  </si>
  <si>
    <t>Subs</t>
  </si>
  <si>
    <t>Tralee</t>
  </si>
  <si>
    <t>Scoil Eoin A</t>
  </si>
  <si>
    <t>Carrignafoy Community College, Cobh.</t>
  </si>
  <si>
    <t>Niall Brown</t>
  </si>
  <si>
    <t>Darren Chester</t>
  </si>
  <si>
    <t>Usaamah Hussain</t>
  </si>
  <si>
    <t>Paul Cooney</t>
  </si>
  <si>
    <t>Adam Buckley</t>
  </si>
  <si>
    <t>Tomaz Krawczyk</t>
  </si>
  <si>
    <t>Jack O'Brien</t>
  </si>
  <si>
    <t>Eoin O Callaghan</t>
  </si>
  <si>
    <t>DIVISION 1</t>
  </si>
  <si>
    <t xml:space="preserve">Colaiste Mhuire Cobh </t>
  </si>
  <si>
    <t>Sean Laffan</t>
  </si>
  <si>
    <t>Trystan Ryan</t>
  </si>
  <si>
    <t>David Halley</t>
  </si>
  <si>
    <t>Joe Slattery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</si>
</sst>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u val="single"/>
      <sz val="12"/>
      <name val="Calibri"/>
      <family val="2"/>
    </font>
    <font>
      <sz val="11"/>
      <color indexed="8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10"/>
      <color theme="1"/>
      <name val="Arial"/>
      <family val="2"/>
    </font>
    <font>
      <b/>
      <sz val="8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8" fillId="39" borderId="12" xfId="0" applyFont="1" applyFill="1" applyBorder="1" applyAlignment="1" applyProtection="1">
      <alignment horizontal="center"/>
      <protection locked="0"/>
    </xf>
    <xf numFmtId="0" fontId="8" fillId="39" borderId="13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 applyProtection="1">
      <alignment horizontal="center"/>
      <protection locked="0"/>
    </xf>
    <xf numFmtId="0" fontId="2" fillId="38" borderId="1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8" fillId="39" borderId="12" xfId="0" applyFont="1" applyFill="1" applyBorder="1" applyAlignment="1" applyProtection="1">
      <alignment horizontal="left"/>
      <protection locked="0"/>
    </xf>
    <xf numFmtId="0" fontId="10" fillId="41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62769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38150"/>
          <a:ext cx="28860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12544425"/>
          <a:ext cx="2886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9259550"/>
          <a:ext cx="2886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25479375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76200</xdr:rowOff>
    </xdr:from>
    <xdr:to>
      <xdr:col>28</xdr:col>
      <xdr:colOff>57150</xdr:colOff>
      <xdr:row>165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31565850"/>
          <a:ext cx="28956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2"/>
  <sheetViews>
    <sheetView showGridLines="0" tabSelected="1" view="pageLayout" zoomScale="60" zoomScaleNormal="66" zoomScalePageLayoutView="60" workbookViewId="0" topLeftCell="A28">
      <selection activeCell="A18" sqref="A18"/>
    </sheetView>
  </sheetViews>
  <sheetFormatPr defaultColWidth="9.140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57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8">
      <c r="B1" s="71" t="s">
        <v>59</v>
      </c>
      <c r="C1" s="71"/>
      <c r="F1" s="1"/>
      <c r="G1" s="1"/>
      <c r="H1" s="1"/>
      <c r="N1" s="72" t="s">
        <v>42</v>
      </c>
      <c r="O1" s="72"/>
      <c r="P1" s="72"/>
      <c r="Q1" s="72"/>
      <c r="R1" s="72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73" t="s">
        <v>40</v>
      </c>
      <c r="B3" s="74"/>
      <c r="C3" s="73" t="s">
        <v>41</v>
      </c>
      <c r="D3" s="79"/>
      <c r="E3" s="79"/>
      <c r="F3" s="79"/>
      <c r="G3" s="79"/>
      <c r="H3" s="74"/>
      <c r="I3" s="73" t="s">
        <v>47</v>
      </c>
      <c r="J3" s="74"/>
      <c r="K3" s="6"/>
      <c r="L3" s="6"/>
      <c r="M3" s="6"/>
      <c r="N3" s="12" t="str">
        <f>B1</f>
        <v>DIVISION 1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49</v>
      </c>
      <c r="B4" s="51"/>
      <c r="C4" s="70" t="s">
        <v>51</v>
      </c>
      <c r="D4" s="51"/>
      <c r="E4" s="70" t="s">
        <v>54</v>
      </c>
      <c r="F4" s="51"/>
      <c r="G4" s="70" t="s">
        <v>58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48</v>
      </c>
      <c r="B5" s="51"/>
      <c r="C5" s="70" t="s">
        <v>52</v>
      </c>
      <c r="D5" s="51"/>
      <c r="E5" s="70" t="s">
        <v>55</v>
      </c>
      <c r="F5" s="51"/>
      <c r="G5" s="70" t="s">
        <v>64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50</v>
      </c>
      <c r="B6" s="51"/>
      <c r="C6" s="70" t="s">
        <v>53</v>
      </c>
      <c r="D6" s="51"/>
      <c r="E6" s="70" t="s">
        <v>56</v>
      </c>
      <c r="F6" s="51"/>
      <c r="G6" s="70" t="s">
        <v>57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60</v>
      </c>
      <c r="B7" s="51"/>
      <c r="C7" s="70" t="s">
        <v>61</v>
      </c>
      <c r="D7" s="51"/>
      <c r="E7" s="70" t="s">
        <v>62</v>
      </c>
      <c r="F7" s="51"/>
      <c r="G7" s="70" t="s">
        <v>63</v>
      </c>
      <c r="H7" s="51"/>
      <c r="I7" s="50"/>
      <c r="J7" s="51"/>
      <c r="K7" s="6"/>
      <c r="L7" s="6"/>
      <c r="M7" s="5"/>
      <c r="N7" s="13" t="str">
        <f>A39</f>
        <v>Scoil Eoin A</v>
      </c>
      <c r="O7" s="5"/>
      <c r="P7" s="13" t="str">
        <f>C39</f>
        <v>Carrignafoy Community College, Cobh.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75" t="s">
        <v>33</v>
      </c>
      <c r="F9" s="76"/>
      <c r="G9" s="77" t="s">
        <v>5</v>
      </c>
      <c r="H9" s="78"/>
      <c r="K9" s="6"/>
      <c r="L9" s="6"/>
      <c r="M9" s="3" t="s">
        <v>3</v>
      </c>
      <c r="N9" s="3" t="str">
        <f>C4</f>
        <v>Niall Brown</v>
      </c>
      <c r="O9" s="8" t="s">
        <v>9</v>
      </c>
      <c r="P9" s="3" t="str">
        <f>C6</f>
        <v>Usaamah Hussain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Paul Cooney</v>
      </c>
      <c r="O10" s="8" t="s">
        <v>11</v>
      </c>
      <c r="P10" s="3" t="str">
        <f>E6</f>
        <v>Tomaz Krawczyk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Scoil Eoin A</v>
      </c>
      <c r="B11" s="56">
        <f>+C11+D11</f>
        <v>18</v>
      </c>
      <c r="C11" s="56">
        <f>+P26+T118+T149</f>
        <v>15</v>
      </c>
      <c r="D11" s="56">
        <f>+T26+P118+P149</f>
        <v>3</v>
      </c>
      <c r="E11" s="56">
        <f>+AB24+AC116+AC147</f>
        <v>49</v>
      </c>
      <c r="F11" s="56">
        <f>+AC24+AB116+AB147</f>
        <v>14</v>
      </c>
      <c r="G11" s="56">
        <f>+AI24+AJ116+AJ147</f>
        <v>656</v>
      </c>
      <c r="H11" s="56">
        <f>+AJ24+AI116+AI147</f>
        <v>435</v>
      </c>
      <c r="K11" s="6"/>
      <c r="L11" s="6"/>
      <c r="M11" s="3" t="s">
        <v>12</v>
      </c>
      <c r="N11" s="3" t="str">
        <f>G4</f>
        <v>Eoin O Callaghan</v>
      </c>
      <c r="O11" s="8" t="s">
        <v>13</v>
      </c>
      <c r="P11" s="3" t="str">
        <f>G6</f>
        <v>Jack O'Brien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Tralee</v>
      </c>
      <c r="B12" s="56">
        <f>+C12+D12</f>
        <v>18</v>
      </c>
      <c r="C12" s="56">
        <f>+P58+P149+T88</f>
        <v>7</v>
      </c>
      <c r="D12" s="56">
        <f>+T58+T149+P88</f>
        <v>11</v>
      </c>
      <c r="E12" s="56">
        <f>+AB55+AC86+AB147</f>
        <v>28</v>
      </c>
      <c r="F12" s="56">
        <f>+AC55+AB86+AC147</f>
        <v>37</v>
      </c>
      <c r="G12" s="56">
        <f>+AI55+AJ86+AI147</f>
        <v>567</v>
      </c>
      <c r="H12" s="56">
        <f>+AJ55+AI86+AJ147</f>
        <v>601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Carrignafoy Community College, Cobh.</v>
      </c>
      <c r="B13" s="56">
        <f>+C13+D13</f>
        <v>18</v>
      </c>
      <c r="C13" s="56">
        <f>+T26+P88+P181</f>
        <v>8</v>
      </c>
      <c r="D13" s="56">
        <f>+P26+T88+T181</f>
        <v>10</v>
      </c>
      <c r="E13" s="56">
        <f>+AC24+AB86+AB179</f>
        <v>28</v>
      </c>
      <c r="F13" s="56">
        <f>+AB24+AC86+AC179</f>
        <v>37</v>
      </c>
      <c r="G13" s="56">
        <f>+AJ24+AI86+AI179</f>
        <v>529</v>
      </c>
      <c r="H13" s="56">
        <f>+AI24+AJ86+AJ179</f>
        <v>587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4.25">
      <c r="A14" s="55" t="str">
        <f>+A7</f>
        <v>Colaiste Mhuire Cobh </v>
      </c>
      <c r="B14" s="56">
        <f>+C14+D14</f>
        <v>18</v>
      </c>
      <c r="C14" s="56">
        <f>+T58+P118+T181</f>
        <v>6</v>
      </c>
      <c r="D14" s="56">
        <f>+P58+T118+P181</f>
        <v>12</v>
      </c>
      <c r="E14" s="56">
        <f>+AC55+AB116+AC179</f>
        <v>23</v>
      </c>
      <c r="F14" s="56">
        <f>+AB55+AC116+AB179</f>
        <v>40</v>
      </c>
      <c r="G14" s="56">
        <f>+AJ55+AI116+AJ179</f>
        <v>490</v>
      </c>
      <c r="H14" s="56">
        <f>+AI55+AJ116+AI179</f>
        <v>619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128</v>
      </c>
      <c r="F15" s="3">
        <f t="shared" si="0"/>
        <v>128</v>
      </c>
      <c r="G15" s="3">
        <f t="shared" si="0"/>
        <v>2242</v>
      </c>
      <c r="H15" s="3">
        <f t="shared" si="0"/>
        <v>2242</v>
      </c>
      <c r="K15" s="6"/>
      <c r="L15" s="6"/>
      <c r="M15" s="3" t="s">
        <v>3</v>
      </c>
      <c r="N15" s="3" t="str">
        <f>N9</f>
        <v>Niall Brown</v>
      </c>
      <c r="O15" s="3" t="s">
        <v>11</v>
      </c>
      <c r="P15" s="8" t="str">
        <f>P10</f>
        <v>Tomaz Krawczyk</v>
      </c>
      <c r="Q15" s="32">
        <v>11</v>
      </c>
      <c r="R15" s="32">
        <v>4</v>
      </c>
      <c r="S15" s="33">
        <v>11</v>
      </c>
      <c r="T15" s="33">
        <v>2</v>
      </c>
      <c r="U15" s="34">
        <v>11</v>
      </c>
      <c r="V15" s="34">
        <v>2</v>
      </c>
      <c r="W15" s="35"/>
      <c r="X15" s="35"/>
      <c r="Y15" s="36"/>
      <c r="Z15" s="36"/>
      <c r="AA15" s="3" t="str">
        <f aca="true" t="shared" si="1" ref="AA15:AA23">IF(AB15+AC15&gt;0,IF(AB15&gt;AC15,"H","A")," ")</f>
        <v>H</v>
      </c>
      <c r="AB15" s="40">
        <f aca="true" t="shared" si="2" ref="AB15:AB23">COUNTIF($AD15:$AH15,"H")</f>
        <v>3</v>
      </c>
      <c r="AC15" s="40">
        <f aca="true" t="shared" si="3" ref="AC15:AC23">COUNTIF($AD15:$AH15,"A")</f>
        <v>0</v>
      </c>
      <c r="AD15" s="41" t="str">
        <f aca="true" t="shared" si="4" ref="AD15:AD23">IF(Q15+R15&gt;0,IF(Q15&gt;R15,"H","A")," ")</f>
        <v>H</v>
      </c>
      <c r="AE15" s="41" t="str">
        <f aca="true" t="shared" si="5" ref="AE15:AE23">IF(S15+T15&gt;0,IF(S15&gt;T15,"H","A")," ")</f>
        <v>H</v>
      </c>
      <c r="AF15" s="41" t="str">
        <f aca="true" t="shared" si="6" ref="AF15:AF23">IF(U15+V15&gt;0,IF(U15&gt;V15,"H","A")," ")</f>
        <v>H</v>
      </c>
      <c r="AG15" s="41" t="str">
        <f aca="true" t="shared" si="7" ref="AG15:AG23">IF(W15+X15&gt;0,IF(W15&gt;X15,"H","A")," ")</f>
        <v> 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33</v>
      </c>
      <c r="AJ15" s="41">
        <f aca="true" t="shared" si="10" ref="AJ15:AJ23">+R15+T15+V15+X15+Z15</f>
        <v>8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K16" s="6"/>
      <c r="L16" s="6"/>
      <c r="M16" s="3" t="s">
        <v>10</v>
      </c>
      <c r="N16" s="3" t="str">
        <f>N10</f>
        <v>Paul Cooney</v>
      </c>
      <c r="O16" s="3" t="s">
        <v>9</v>
      </c>
      <c r="P16" s="8" t="str">
        <f>P9</f>
        <v>Usaamah Hussain</v>
      </c>
      <c r="Q16" s="32">
        <v>12</v>
      </c>
      <c r="R16" s="32">
        <v>10</v>
      </c>
      <c r="S16" s="33">
        <v>7</v>
      </c>
      <c r="T16" s="33">
        <v>11</v>
      </c>
      <c r="U16" s="34">
        <v>11</v>
      </c>
      <c r="V16" s="34">
        <v>7</v>
      </c>
      <c r="W16" s="35">
        <v>6</v>
      </c>
      <c r="X16" s="35">
        <v>11</v>
      </c>
      <c r="Y16" s="36">
        <v>7</v>
      </c>
      <c r="Z16" s="36">
        <v>11</v>
      </c>
      <c r="AA16" s="3" t="str">
        <f t="shared" si="1"/>
        <v>A</v>
      </c>
      <c r="AB16" s="40">
        <f t="shared" si="2"/>
        <v>2</v>
      </c>
      <c r="AC16" s="40">
        <f t="shared" si="3"/>
        <v>3</v>
      </c>
      <c r="AD16" s="41" t="str">
        <f t="shared" si="4"/>
        <v>H</v>
      </c>
      <c r="AE16" s="41" t="str">
        <f t="shared" si="5"/>
        <v>A</v>
      </c>
      <c r="AF16" s="41" t="str">
        <f t="shared" si="6"/>
        <v>H</v>
      </c>
      <c r="AG16" s="41" t="str">
        <f t="shared" si="7"/>
        <v>A</v>
      </c>
      <c r="AH16" s="41" t="str">
        <f t="shared" si="8"/>
        <v>A</v>
      </c>
      <c r="AI16" s="41">
        <f t="shared" si="9"/>
        <v>43</v>
      </c>
      <c r="AJ16" s="41">
        <f t="shared" si="10"/>
        <v>50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K17" s="6"/>
      <c r="L17" s="6"/>
      <c r="M17" s="3" t="s">
        <v>12</v>
      </c>
      <c r="N17" s="3" t="str">
        <f>N11</f>
        <v>Eoin O Callaghan</v>
      </c>
      <c r="O17" s="3" t="s">
        <v>13</v>
      </c>
      <c r="P17" s="8" t="str">
        <f>P11</f>
        <v>Jack O'Brien</v>
      </c>
      <c r="Q17" s="32">
        <v>11</v>
      </c>
      <c r="R17" s="32">
        <v>2</v>
      </c>
      <c r="S17" s="33">
        <v>11</v>
      </c>
      <c r="T17" s="33">
        <v>7</v>
      </c>
      <c r="U17" s="34">
        <v>6</v>
      </c>
      <c r="V17" s="34">
        <v>11</v>
      </c>
      <c r="W17" s="35">
        <v>11</v>
      </c>
      <c r="X17" s="35">
        <v>4</v>
      </c>
      <c r="Y17" s="36"/>
      <c r="Z17" s="36"/>
      <c r="AA17" s="3" t="str">
        <f t="shared" si="1"/>
        <v>H</v>
      </c>
      <c r="AB17" s="40">
        <f t="shared" si="2"/>
        <v>3</v>
      </c>
      <c r="AC17" s="40">
        <f t="shared" si="3"/>
        <v>1</v>
      </c>
      <c r="AD17" s="41" t="str">
        <f t="shared" si="4"/>
        <v>H</v>
      </c>
      <c r="AE17" s="41" t="str">
        <f t="shared" si="5"/>
        <v>H</v>
      </c>
      <c r="AF17" s="41" t="str">
        <f t="shared" si="6"/>
        <v>A</v>
      </c>
      <c r="AG17" s="41" t="str">
        <f t="shared" si="7"/>
        <v>H</v>
      </c>
      <c r="AH17" s="41" t="str">
        <f t="shared" si="8"/>
        <v> </v>
      </c>
      <c r="AI17" s="41">
        <f t="shared" si="9"/>
        <v>39</v>
      </c>
      <c r="AJ17" s="41">
        <f t="shared" si="10"/>
        <v>24</v>
      </c>
      <c r="AK17" s="42"/>
      <c r="AL17" s="42"/>
    </row>
    <row r="18" spans="1:38" ht="18.75" customHeight="1">
      <c r="A18" s="31" t="str">
        <f>+C4</f>
        <v>Niall Brown</v>
      </c>
      <c r="B18" s="53">
        <f>_xlfn.COUNTIFS($P$107:$P$115,$A18,$AA$107:$AA$115,"a")+_xlfn.COUNTIFS($N$15:$N$23,$A18,$AA$15:$AA$23,"h")+_xlfn.COUNTIFS($P$138:$P$146,$A18,$AA$138:$AA$146,"a")</f>
        <v>5</v>
      </c>
      <c r="C18" s="53">
        <f>_xlfn.COUNTIFS($P$107:$P$115,$A18,$AA$107:$AA$115,"h")+_xlfn.COUNTIFS($N$15:$N$23,$A18,$AA$15:$AA$23,"a")+_xlfn.COUNTIFS($P$138:$P$146,$A18,$AA$138:$AA$146,"h")</f>
        <v>1</v>
      </c>
      <c r="D18" s="53">
        <f>SUMIF($N$15:$N$23,$A18,AB$15:AB$23)+SUMIF($P$107:$P$115,$A18,AC$107:AC$115)+SUMIF($P$138:$P$146,$A18,AC$138:AC$146)</f>
        <v>16</v>
      </c>
      <c r="E18" s="53">
        <f>SUMIF($N$15:$N$23,$A18,AC$15:AC$23)+SUMIF($P$107:$P$115,$A18,AB$107:AB$115)+SUMIF($P$138:$P$146,$A18,AB$138:AB$146)</f>
        <v>5</v>
      </c>
      <c r="F18" s="53">
        <f>SUMIF($N$15:$N$23,$A18,AI$15:AI$23)+SUMIF($P$107:$P$115,$A18,AJ$107:AJ$115)+SUMIF($P$138:$P$146,$A18,AJ$138:AJ$146)</f>
        <v>220</v>
      </c>
      <c r="G18" s="53">
        <f>SUMIF($N$15:$N$23,$A18,AJ$15:AJ$23)+SUMIF($P$107:$P$115,$A18,AI$107:AI$115)+SUMIF($P$138:$P$146,$A18,AI$138:AI$146)</f>
        <v>138</v>
      </c>
      <c r="K18" s="6"/>
      <c r="L18" s="6"/>
      <c r="M18" s="3" t="s">
        <v>3</v>
      </c>
      <c r="N18" s="3" t="str">
        <f>N9</f>
        <v>Niall Brown</v>
      </c>
      <c r="O18" s="3" t="s">
        <v>9</v>
      </c>
      <c r="P18" s="8" t="str">
        <f>P9</f>
        <v>Usaamah Hussain</v>
      </c>
      <c r="Q18" s="32">
        <v>6</v>
      </c>
      <c r="R18" s="32">
        <v>11</v>
      </c>
      <c r="S18" s="33">
        <v>14</v>
      </c>
      <c r="T18" s="33">
        <v>12</v>
      </c>
      <c r="U18" s="34">
        <v>12</v>
      </c>
      <c r="V18" s="34">
        <v>10</v>
      </c>
      <c r="W18" s="35">
        <v>8</v>
      </c>
      <c r="X18" s="35">
        <v>11</v>
      </c>
      <c r="Y18" s="36">
        <v>7</v>
      </c>
      <c r="Z18" s="36">
        <v>11</v>
      </c>
      <c r="AA18" s="3" t="str">
        <f t="shared" si="1"/>
        <v>A</v>
      </c>
      <c r="AB18" s="40">
        <f t="shared" si="2"/>
        <v>2</v>
      </c>
      <c r="AC18" s="40">
        <f t="shared" si="3"/>
        <v>3</v>
      </c>
      <c r="AD18" s="41" t="str">
        <f t="shared" si="4"/>
        <v>A</v>
      </c>
      <c r="AE18" s="41" t="str">
        <f t="shared" si="5"/>
        <v>H</v>
      </c>
      <c r="AF18" s="41" t="str">
        <f t="shared" si="6"/>
        <v>H</v>
      </c>
      <c r="AG18" s="41" t="str">
        <f t="shared" si="7"/>
        <v>A</v>
      </c>
      <c r="AH18" s="41" t="str">
        <f t="shared" si="8"/>
        <v>A</v>
      </c>
      <c r="AI18" s="41">
        <f t="shared" si="9"/>
        <v>47</v>
      </c>
      <c r="AJ18" s="41">
        <f t="shared" si="10"/>
        <v>55</v>
      </c>
      <c r="AK18" s="42"/>
      <c r="AL18" s="42"/>
    </row>
    <row r="19" spans="1:38" ht="18.75" customHeight="1">
      <c r="A19" s="31" t="str">
        <f>+E4</f>
        <v>Paul Cooney</v>
      </c>
      <c r="B19" s="53">
        <f>_xlfn.COUNTIFS($P$107:$P$115,$A19,$AA$107:$AA$115,"a")+_xlfn.COUNTIFS($N$15:$N$23,$A19,$AA$15:$AA$23,"h")+_xlfn.COUNTIFS($P$138:$P$146,$A19,$AA$138:$AA$146,"a")</f>
        <v>5</v>
      </c>
      <c r="C19" s="53">
        <f>_xlfn.COUNTIFS($P$107:$P$115,$A19,$AA$107:$AA$115,"h")+_xlfn.COUNTIFS($N$15:$N$23,$A19,$AA$15:$AA$23,"a")+_xlfn.COUNTIFS($P$138:$P$146,$A19,$AA$138:$AA$146,"h")</f>
        <v>1</v>
      </c>
      <c r="D19" s="53">
        <f>SUMIF($N$15:$N$23,$A19,AB$15:AB$23)+SUMIF($P$107:$P$115,$A19,AC$107:AC$115)+SUMIF($P$138:$P$146,$A19,AC$138:AC$146)</f>
        <v>17</v>
      </c>
      <c r="E19" s="53">
        <f>SUMIF($N$15:$N$23,$A19,AC$15:AC$23)+SUMIF($P$107:$P$115,$A19,AB$107:AB$115)+SUMIF($P$138:$P$146,$A19,AB$138:AB$146)</f>
        <v>3</v>
      </c>
      <c r="F19" s="53">
        <f>SUMIF($N$15:$N$23,$A19,AI$15:AI$23)+SUMIF($P$107:$P$115,$A19,AJ$107:AJ$115)+SUMIF($P$138:$P$146,$A19,AJ$138:AJ$146)</f>
        <v>208</v>
      </c>
      <c r="G19" s="53">
        <f>SUMIF($N$15:$N$23,$A19,AJ$15:AJ$23)+SUMIF($P$107:$P$115,$A19,AI$107:AI$115)+SUMIF($P$138:$P$146,$A19,AI$138:AI$146)</f>
        <v>123</v>
      </c>
      <c r="I19" s="2"/>
      <c r="K19" s="6"/>
      <c r="L19" s="6"/>
      <c r="M19" s="3" t="s">
        <v>10</v>
      </c>
      <c r="N19" s="3" t="str">
        <f>N10</f>
        <v>Paul Cooney</v>
      </c>
      <c r="O19" s="3" t="s">
        <v>13</v>
      </c>
      <c r="P19" s="8" t="str">
        <f>P11</f>
        <v>Jack O'Brien</v>
      </c>
      <c r="Q19" s="32">
        <v>11</v>
      </c>
      <c r="R19" s="32">
        <v>7</v>
      </c>
      <c r="S19" s="33">
        <v>11</v>
      </c>
      <c r="T19" s="33">
        <v>5</v>
      </c>
      <c r="U19" s="34">
        <v>11</v>
      </c>
      <c r="V19" s="34">
        <v>4</v>
      </c>
      <c r="W19" s="35"/>
      <c r="X19" s="35"/>
      <c r="Y19" s="36"/>
      <c r="Z19" s="36"/>
      <c r="AA19" s="3" t="str">
        <f t="shared" si="1"/>
        <v>H</v>
      </c>
      <c r="AB19" s="40">
        <f t="shared" si="2"/>
        <v>3</v>
      </c>
      <c r="AC19" s="40">
        <f t="shared" si="3"/>
        <v>0</v>
      </c>
      <c r="AD19" s="41" t="str">
        <f t="shared" si="4"/>
        <v>H</v>
      </c>
      <c r="AE19" s="41" t="str">
        <f t="shared" si="5"/>
        <v>H</v>
      </c>
      <c r="AF19" s="41" t="str">
        <f t="shared" si="6"/>
        <v>H</v>
      </c>
      <c r="AG19" s="41" t="str">
        <f t="shared" si="7"/>
        <v> </v>
      </c>
      <c r="AH19" s="41" t="str">
        <f t="shared" si="8"/>
        <v> </v>
      </c>
      <c r="AI19" s="41">
        <f t="shared" si="9"/>
        <v>33</v>
      </c>
      <c r="AJ19" s="41">
        <f t="shared" si="10"/>
        <v>16</v>
      </c>
      <c r="AK19" s="42"/>
      <c r="AL19" s="42"/>
    </row>
    <row r="20" spans="1:38" ht="18.75" customHeight="1">
      <c r="A20" s="31" t="str">
        <f>+G4</f>
        <v>Eoin O Callaghan</v>
      </c>
      <c r="B20" s="53">
        <f>_xlfn.COUNTIFS($P$107:$P$115,$A20,$AA$107:$AA$115,"a")+_xlfn.COUNTIFS($N$15:$N$23,$A20,$AA$15:$AA$23,"h")+_xlfn.COUNTIFS($P$138:$P$146,$A20,$AA$138:$AA$146,"a")</f>
        <v>5</v>
      </c>
      <c r="C20" s="53">
        <f>_xlfn.COUNTIFS($P$107:$P$115,$A20,$AA$107:$AA$115,"h")+_xlfn.COUNTIFS($N$15:$N$23,$A20,$AA$15:$AA$23,"a")+_xlfn.COUNTIFS($P$138:$P$146,$A20,$AA$138:$AA$146,"h")</f>
        <v>1</v>
      </c>
      <c r="D20" s="53">
        <f>SUMIF($N$15:$N$23,$A20,AB$15:AB$23)+SUMIF($P$107:$P$115,$A20,AC$107:AC$115)+SUMIF($P$138:$P$146,$A20,AC$138:AC$146)</f>
        <v>16</v>
      </c>
      <c r="E20" s="53">
        <f>SUMIF($N$15:$N$23,$A20,AC$15:AC$23)+SUMIF($P$107:$P$115,$A20,AB$107:AB$115)+SUMIF($P$138:$P$146,$A20,AB$138:AB$146)</f>
        <v>6</v>
      </c>
      <c r="F20" s="53">
        <f>SUMIF($N$15:$N$23,$A20,AI$15:AI$23)+SUMIF($P$107:$P$115,$A20,AJ$107:AJ$115)+SUMIF($P$138:$P$146,$A20,AJ$138:AJ$146)</f>
        <v>228</v>
      </c>
      <c r="G20" s="53">
        <f>SUMIF($N$15:$N$23,$A20,AJ$15:AJ$23)+SUMIF($P$107:$P$115,$A20,AI$107:AI$115)+SUMIF($P$138:$P$146,$A20,AI$138:AI$146)</f>
        <v>174</v>
      </c>
      <c r="I20" s="2"/>
      <c r="K20" s="6"/>
      <c r="L20" s="6"/>
      <c r="M20" s="3" t="s">
        <v>12</v>
      </c>
      <c r="N20" s="3" t="str">
        <f>N11</f>
        <v>Eoin O Callaghan</v>
      </c>
      <c r="O20" s="3" t="s">
        <v>11</v>
      </c>
      <c r="P20" s="8" t="str">
        <f>P10</f>
        <v>Tomaz Krawczyk</v>
      </c>
      <c r="Q20" s="32">
        <v>11</v>
      </c>
      <c r="R20" s="32">
        <v>2</v>
      </c>
      <c r="S20" s="33">
        <v>11</v>
      </c>
      <c r="T20" s="33">
        <v>8</v>
      </c>
      <c r="U20" s="34">
        <v>11</v>
      </c>
      <c r="V20" s="34">
        <v>2</v>
      </c>
      <c r="W20" s="35"/>
      <c r="X20" s="35"/>
      <c r="Y20" s="36"/>
      <c r="Z20" s="36"/>
      <c r="AA20" s="3" t="str">
        <f t="shared" si="1"/>
        <v>H</v>
      </c>
      <c r="AB20" s="40">
        <f t="shared" si="2"/>
        <v>3</v>
      </c>
      <c r="AC20" s="40">
        <f t="shared" si="3"/>
        <v>0</v>
      </c>
      <c r="AD20" s="41" t="str">
        <f t="shared" si="4"/>
        <v>H</v>
      </c>
      <c r="AE20" s="41" t="str">
        <f t="shared" si="5"/>
        <v>H</v>
      </c>
      <c r="AF20" s="41" t="str">
        <f t="shared" si="6"/>
        <v>H</v>
      </c>
      <c r="AG20" s="41" t="str">
        <f t="shared" si="7"/>
        <v> </v>
      </c>
      <c r="AH20" s="41" t="str">
        <f t="shared" si="8"/>
        <v> </v>
      </c>
      <c r="AI20" s="41">
        <f t="shared" si="9"/>
        <v>33</v>
      </c>
      <c r="AJ20" s="41">
        <f t="shared" si="10"/>
        <v>12</v>
      </c>
      <c r="AK20" s="42"/>
      <c r="AL20" s="42"/>
    </row>
    <row r="21" spans="1:38" ht="18.75" customHeight="1">
      <c r="A21" s="22" t="str">
        <f>+C5</f>
        <v>Darren Chester</v>
      </c>
      <c r="B21" s="54">
        <f>_xlfn.COUNTIFS($P$77:$P$85,$A21,$AA$77:$AA$85,"a")+_xlfn.COUNTIFS($N$46:$N$54,$A21,$AA$46:$AA$54,"h")+_xlfn.COUNTIFS($N$138:$N$146,$A21,$AA$138:$AA$146,"h")</f>
        <v>2</v>
      </c>
      <c r="C21" s="54">
        <f>_xlfn.COUNTIFS($P$77:$P$85,$A21,$AA$77:$AA$85,"h")+_xlfn.COUNTIFS($N$46:$N$54,$A21,$AA$46:$AA$54,"a")+_xlfn.COUNTIFS($N$138:$N$146,$A21,$AA$138:$AA$146,"a")</f>
        <v>4</v>
      </c>
      <c r="D21" s="54">
        <f>SUMIF($N$46:$N$54,$A21,AB$46:AB$54)+SUMIF($P$77:$P$85,$A21,AC$77:AC$85)+SUMIF($N$138:$N$146,$A21,AB$138:AB$146)</f>
        <v>8</v>
      </c>
      <c r="E21" s="54">
        <f>SUMIF($N$46:$N$54,$A21,AC$46:AC$54)+SUMIF($P$77:$P$85,$A21,AB$77:AB$85)+SUMIF($N$138:$N$146,$A21,AC$138:AC$146)</f>
        <v>13</v>
      </c>
      <c r="F21" s="54">
        <f>SUMIF($N$46:$N$54,$A21,AI$46:AI$54)+SUMIF($P$77:$P$85,$A21,AJ$77:AJ$85)+SUMIF($N$138:$N$146,$A21,AI$138:AI$146)</f>
        <v>179</v>
      </c>
      <c r="G21" s="54">
        <f>SUMIF($N$46:$N$54,$A21,AJ$46:AJ$54)+SUMIF($P$77:$P$85,$A21,AI$77:AI$85)+SUMIF($N$138:$N$146,$A21,AJ$138:AJ$146)</f>
        <v>201</v>
      </c>
      <c r="I21" s="2"/>
      <c r="K21" s="6"/>
      <c r="L21" s="6"/>
      <c r="M21" s="59" t="s">
        <v>3</v>
      </c>
      <c r="N21" s="59" t="str">
        <f>N9</f>
        <v>Niall Brown</v>
      </c>
      <c r="O21" s="59" t="s">
        <v>13</v>
      </c>
      <c r="P21" s="59" t="str">
        <f>P11</f>
        <v>Jack O'Brien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Adam Buckley</v>
      </c>
      <c r="B22" s="54">
        <f>_xlfn.COUNTIFS($P$77:$P$85,$A22,$AA$77:$AA$85,"a")+_xlfn.COUNTIFS($N$46:$N$54,$A22,$AA$46:$AA$54,"h")+_xlfn.COUNTIFS($N$138:$N$146,$A22,$AA$138:$AA$146,"h")</f>
        <v>3</v>
      </c>
      <c r="C22" s="54">
        <f>_xlfn.COUNTIFS($P$77:$P$85,$A22,$AA$77:$AA$85,"h")+_xlfn.COUNTIFS($N$46:$N$54,$A22,$AA$46:$AA$54,"a")+_xlfn.COUNTIFS($N$138:$N$146,$A22,$AA$138:$AA$146,"a")</f>
        <v>3</v>
      </c>
      <c r="D22" s="54">
        <f>SUMIF($N$46:$N$54,$A22,AB$46:AB$54)+SUMIF($P$77:$P$85,$A22,AC$77:AC$85)+SUMIF($N$138:$N$146,$A22,AB$138:AB$146)</f>
        <v>11</v>
      </c>
      <c r="E22" s="54">
        <f>SUMIF($N$46:$N$54,$A22,AC$46:AC$54)+SUMIF($P$77:$P$85,$A22,AB$77:AB$85)+SUMIF($N$138:$N$146,$A22,AC$138:AC$146)</f>
        <v>12</v>
      </c>
      <c r="F22" s="54">
        <f>SUMIF($N$46:$N$54,$A22,AI$46:AI$54)+SUMIF($P$77:$P$85,$A22,AJ$77:AJ$85)+SUMIF($N$138:$N$146,$A22,AI$138:AI$146)</f>
        <v>196</v>
      </c>
      <c r="G22" s="54">
        <f>SUMIF($N$46:$N$54,$A22,AJ$46:AJ$54)+SUMIF($P$77:$P$85,$A22,AI$77:AI$85)+SUMIF($N$138:$N$146,$A22,AJ$138:AJ$146)</f>
        <v>205</v>
      </c>
      <c r="K22" s="6"/>
      <c r="L22" s="6"/>
      <c r="M22" s="59" t="s">
        <v>10</v>
      </c>
      <c r="N22" s="59" t="str">
        <f>N10</f>
        <v>Paul Cooney</v>
      </c>
      <c r="O22" s="59" t="s">
        <v>11</v>
      </c>
      <c r="P22" s="59" t="str">
        <f>P10</f>
        <v>Tomaz Krawczyk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Joe Slattery</v>
      </c>
      <c r="B23" s="54">
        <f>_xlfn.COUNTIFS($P$77:$P$85,$A23,$AA$77:$AA$85,"a")+_xlfn.COUNTIFS($N$46:$N$54,$A23,$AA$46:$AA$54,"h")+_xlfn.COUNTIFS($N$138:$N$146,$A23,$AA$138:$AA$146,"h")</f>
        <v>2</v>
      </c>
      <c r="C23" s="54">
        <f>_xlfn.COUNTIFS($P$77:$P$85,$A23,$AA$77:$AA$85,"h")+_xlfn.COUNTIFS($N$46:$N$54,$A23,$AA$46:$AA$54,"a")+_xlfn.COUNTIFS($N$138:$N$146,$A23,$AA$138:$AA$146,"a")</f>
        <v>4</v>
      </c>
      <c r="D23" s="54">
        <f>SUMIF($N$46:$N$54,$A23,AB$46:AB$54)+SUMIF($P$77:$P$85,$A23,AC$77:AC$85)+SUMIF($N$138:$N$146,$A23,AB$138:AB$146)</f>
        <v>9</v>
      </c>
      <c r="E23" s="54">
        <f>SUMIF($N$46:$N$54,$A23,AC$46:AC$54)+SUMIF($P$77:$P$85,$A23,AB$77:AB$85)+SUMIF($N$138:$N$146,$A23,AC$138:AC$146)</f>
        <v>12</v>
      </c>
      <c r="F23" s="54">
        <f>SUMIF($N$46:$N$54,$A23,AI$46:AI$54)+SUMIF($P$77:$P$85,$A23,AJ$77:AJ$85)+SUMIF($N$138:$N$146,$A23,AI$138:AI$146)</f>
        <v>192</v>
      </c>
      <c r="G23" s="54">
        <f>SUMIF($N$46:$N$54,$A23,AJ$46:AJ$54)+SUMIF($P$77:$P$85,$A23,AI$77:AI$85)+SUMIF($N$138:$N$146,$A23,AJ$138:AJ$146)</f>
        <v>195</v>
      </c>
      <c r="H23" s="1"/>
      <c r="K23" s="6"/>
      <c r="L23" s="6"/>
      <c r="M23" s="59" t="s">
        <v>12</v>
      </c>
      <c r="N23" s="59" t="str">
        <f>N11</f>
        <v>Eoin O Callaghan</v>
      </c>
      <c r="O23" s="59" t="s">
        <v>9</v>
      </c>
      <c r="P23" s="59" t="str">
        <f>P9</f>
        <v>Usaamah Hussain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Usaamah Hussain</v>
      </c>
      <c r="B24" s="53">
        <f>_xlfn.COUNTIFS($N$77:$N$85,$A24,$AA$77:$AA$85,"H")+_xlfn.COUNTIFS($P$15:$P$23,$A24,$AA$15:$AA$23,"A")+_xlfn.COUNTIFS($N$170:$N$178,$A24,$AA$170:$AA$178,"H")</f>
        <v>6</v>
      </c>
      <c r="C24" s="53">
        <f>_xlfn.COUNTIFS($N$77:$N$85,$A24,$AA$77:$AA$85,"A")+_xlfn.COUNTIFS($P$15:$P$23,$A24,$AA$15:$AA$23,"H")+_xlfn.COUNTIFS($N$170:$N$178,$A24,$AA$170:$AA$178,"A")</f>
        <v>0</v>
      </c>
      <c r="D24" s="53">
        <f>SUMIF($P$15:$P$23,$A24,AC$15:AC$23)+SUMIF($N$77:$N$85,$A24,AB$77:AB$85)+SUMIF($N$170:$N$178,$A24,AB$170:AB$178)</f>
        <v>18</v>
      </c>
      <c r="E24" s="53">
        <f>SUMIF($P$15:$P$23,$A24,AB$15:AB$23)+SUMIF($N$77:$N$85,$A24,AC$77:AC$85)+SUMIF($N$170:$N$178,$A24,AC$170:AC$178)</f>
        <v>6</v>
      </c>
      <c r="F24" s="53">
        <f>SUMIF($P$15:$P$23,$A24,AJ$15:AJ$23)+SUMIF($N$77:$N$85,$A24,AI$77:AI$85)+SUMIF($N$170:$N$178,$A24,AI$170:AI$178)</f>
        <v>248</v>
      </c>
      <c r="G24" s="53">
        <f>SUMIF($P$15:$P$23,$A24,AI$15:AI$23)+SUMIF($N$77:$N$85,$A24,AJ$77:AJ$85)+SUMIF($N$170:$N$178,$A24,AJ$170:AJ$178)</f>
        <v>186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62</v>
      </c>
      <c r="R24" s="17">
        <f t="shared" si="11"/>
        <v>36</v>
      </c>
      <c r="S24" s="17">
        <f t="shared" si="11"/>
        <v>65</v>
      </c>
      <c r="T24" s="17">
        <f t="shared" si="11"/>
        <v>45</v>
      </c>
      <c r="U24" s="17">
        <f t="shared" si="11"/>
        <v>62</v>
      </c>
      <c r="V24" s="17">
        <f t="shared" si="11"/>
        <v>36</v>
      </c>
      <c r="W24" s="17">
        <f t="shared" si="11"/>
        <v>25</v>
      </c>
      <c r="X24" s="17">
        <f t="shared" si="11"/>
        <v>26</v>
      </c>
      <c r="Y24" s="17">
        <f t="shared" si="11"/>
        <v>14</v>
      </c>
      <c r="Z24" s="17">
        <f t="shared" si="11"/>
        <v>22</v>
      </c>
      <c r="AA24" s="6"/>
      <c r="AB24" s="43">
        <f>SUM(AB15:AB23)</f>
        <v>16</v>
      </c>
      <c r="AC24" s="43">
        <f>SUM(AC15:AC23)</f>
        <v>7</v>
      </c>
      <c r="AD24" s="41"/>
      <c r="AE24" s="41"/>
      <c r="AF24" s="41"/>
      <c r="AG24" s="41"/>
      <c r="AH24" s="41"/>
      <c r="AI24" s="43">
        <f>SUM(AI15:AI23)</f>
        <v>228</v>
      </c>
      <c r="AJ24" s="43">
        <f>SUM(AJ15:AJ23)</f>
        <v>165</v>
      </c>
      <c r="AK24" s="42"/>
      <c r="AL24" s="42"/>
    </row>
    <row r="25" spans="1:38" ht="18.75" customHeight="1">
      <c r="A25" s="31" t="str">
        <f>+E6</f>
        <v>Tomaz Krawczyk</v>
      </c>
      <c r="B25" s="53">
        <f>_xlfn.COUNTIFS($N$77:$N$85,$A25,$AA$77:$AA$85,"H")+_xlfn.COUNTIFS($P$15:$P$23,$A25,$AA$15:$AA$23,"A")+_xlfn.COUNTIFS($N$170:$N$178,$A25,$AA$170:$AA$178,"H")</f>
        <v>0</v>
      </c>
      <c r="C25" s="53">
        <f>_xlfn.COUNTIFS($N$77:$N$85,$A25,$AA$77:$AA$85,"A")+_xlfn.COUNTIFS($P$15:$P$23,$A25,$AA$15:$AA$23,"H")+_xlfn.COUNTIFS($N$170:$N$178,$A25,$AA$170:$AA$178,"A")</f>
        <v>6</v>
      </c>
      <c r="D25" s="53">
        <f>SUMIF($P$15:$P$23,$A25,AC$15:AC$23)+SUMIF($N$77:$N$85,$A25,AB$77:AB$85)+SUMIF($N$170:$N$178,$A25,AB$170:AB$178)</f>
        <v>1</v>
      </c>
      <c r="E25" s="53">
        <f>SUMIF($P$15:$P$23,$A25,AB$15:AB$23)+SUMIF($N$77:$N$85,$A25,AC$77:AC$85)+SUMIF($N$170:$N$178,$A25,AC$170:AC$178)</f>
        <v>18</v>
      </c>
      <c r="F25" s="53">
        <f>SUMIF($P$15:$P$23,$A25,AJ$15:AJ$23)+SUMIF($N$77:$N$85,$A25,AI$77:AI$85)+SUMIF($N$170:$N$178,$A25,AI$170:AI$178)</f>
        <v>110</v>
      </c>
      <c r="G25" s="53">
        <f>SUMIF($P$15:$P$23,$A25,AI$15:AI$23)+SUMIF($N$77:$N$85,$A25,AJ$77:AJ$85)+SUMIF($N$170:$N$178,$A25,AJ$170:AJ$178)</f>
        <v>204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.75">
      <c r="A26" s="31" t="str">
        <f>+G6</f>
        <v>Jack O'Brien</v>
      </c>
      <c r="B26" s="53">
        <f>_xlfn.COUNTIFS($N$77:$N$85,$A26,$AA$77:$AA$85,"H")+_xlfn.COUNTIFS($P$15:$P$23,$A26,$AA$15:$AA$23,"A")+_xlfn.COUNTIFS($N$170:$N$178,$A26,$AA$170:$AA$178,"H")</f>
        <v>2</v>
      </c>
      <c r="C26" s="53">
        <f>_xlfn.COUNTIFS($N$77:$N$85,$A26,$AA$77:$AA$85,"A")+_xlfn.COUNTIFS($P$15:$P$23,$A26,$AA$15:$AA$23,"H")+_xlfn.COUNTIFS($N$170:$N$178,$A26,$AA$170:$AA$178,"A")</f>
        <v>4</v>
      </c>
      <c r="D26" s="53">
        <f>SUMIF($P$15:$P$23,$A26,AC$15:AC$23)+SUMIF($N$77:$N$85,$A26,AB$77:AB$85)+SUMIF($N$170:$N$178,$A26,AB$170:AB$178)</f>
        <v>9</v>
      </c>
      <c r="E26" s="53">
        <f>SUMIF($P$15:$P$23,$A26,AB$15:AB$23)+SUMIF($N$77:$N$85,$A26,AC$77:AC$85)+SUMIF($N$170:$N$178,$A26,AC$170:AC$178)</f>
        <v>13</v>
      </c>
      <c r="F26" s="53">
        <f>SUMIF($P$15:$P$23,$A26,AJ$15:AJ$23)+SUMIF($N$77:$N$85,$A26,AI$77:AI$85)+SUMIF($N$170:$N$178,$A26,AI$170:AI$178)</f>
        <v>171</v>
      </c>
      <c r="G26" s="53">
        <f>SUMIF($P$15:$P$23,$A26,AI$15:AI$23)+SUMIF($N$77:$N$85,$A26,AJ$77:AJ$85)+SUMIF($N$170:$N$178,$A26,AJ$170:AJ$178)</f>
        <v>197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4</v>
      </c>
      <c r="Q26" s="6"/>
      <c r="R26" s="18" t="s">
        <v>18</v>
      </c>
      <c r="S26" s="6"/>
      <c r="T26" s="11">
        <f>COUNTIF(AA15:AA23,"A")</f>
        <v>2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.75">
      <c r="A27" s="52" t="str">
        <f>+C7</f>
        <v>Sean Laffan</v>
      </c>
      <c r="B27" s="54">
        <f>_xlfn.COUNTIFS($N$107:$N$115,$A27,$AA$107:$AA$115,"h")+_xlfn.COUNTIFS($P$46:$P$54,$A27,$AA$46:$AA$54,"a")+_xlfn.COUNTIFS($P$170:$P$178,$A27,$AA$170:$AA$178,"a")</f>
        <v>2</v>
      </c>
      <c r="C27" s="54">
        <f>_xlfn.COUNTIFS($N$107:$N$115,$A27,$AA$107:$AA$115,"a")+_xlfn.COUNTIFS($P$46:$P$54,$A27,$AA$46:$AA$54,"h")+_xlfn.COUNTIFS($P$170:$P$178,$A27,$AA$170:$AA$178,"h")</f>
        <v>4</v>
      </c>
      <c r="D27" s="54">
        <f>SUMIF($P$46:$P$54,$A27,AC$46:AC$54)+SUMIF($N$107:$N$115,$A27,AB$107:AB$115)+SUMIF($P$170:$P$178,$A27,AC$170:AC$178)</f>
        <v>8</v>
      </c>
      <c r="E27" s="54">
        <f>SUMIF($P$46:$P$54,$A27,AB$46:AB$54)+SUMIF($N$107:$N$115,$A27,AC$107:AC$115)+SUMIF($P$170:$P$178,$A27,AB$170:AB$178)</f>
        <v>12</v>
      </c>
      <c r="F27" s="54">
        <f>SUMIF($P$46:$P$54,$A27,AJ$46:AJ$54)+SUMIF($N$107:$N$115,$A27,AI$107:AI$115)+SUMIF($P$170:$P$178,$A27,AJ$170:AJ$178)</f>
        <v>157</v>
      </c>
      <c r="G27" s="54">
        <f>SUMIF($P$46:$P$54,$A27,AI$46:AI$54)+SUMIF($N$107:$N$115,$A27,AJ$107:AJ$115)+SUMIF($P$170:$P$178,$A27,AI$170:AI$178)</f>
        <v>197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.75">
      <c r="A28" s="52" t="str">
        <f>+E7</f>
        <v>Trystan Ryan</v>
      </c>
      <c r="B28" s="54">
        <f>_xlfn.COUNTIFS($N$107:$N$115,$A28,$AA$107:$AA$115,"h")+_xlfn.COUNTIFS($P$46:$P$54,$A28,$AA$46:$AA$54,"a")+_xlfn.COUNTIFS($P$170:$P$178,$A28,$AA$170:$AA$178,"a")</f>
        <v>3</v>
      </c>
      <c r="C28" s="54">
        <f>_xlfn.COUNTIFS($N$107:$N$115,$A28,$AA$107:$AA$115,"a")+_xlfn.COUNTIFS($P$46:$P$54,$A28,$AA$46:$AA$54,"h")+_xlfn.COUNTIFS($P$170:$P$178,$A28,$AA$170:$AA$178,"h")</f>
        <v>3</v>
      </c>
      <c r="D28" s="54">
        <f>SUMIF($P$46:$P$54,$A28,AC$46:AC$54)+SUMIF($N$107:$N$115,$A28,AB$107:AB$115)+SUMIF($P$170:$P$178,$A28,AC$170:AC$178)</f>
        <v>12</v>
      </c>
      <c r="E28" s="54">
        <f>SUMIF($P$46:$P$54,$A28,AB$46:AB$54)+SUMIF($N$107:$N$115,$A28,AC$107:AC$115)+SUMIF($P$170:$P$178,$A28,AB$170:AB$178)</f>
        <v>12</v>
      </c>
      <c r="F28" s="54">
        <f>SUMIF($P$46:$P$54,$A28,AJ$46:AJ$54)+SUMIF($N$107:$N$115,$A28,AI$107:AI$115)+SUMIF($P$170:$P$178,$A28,AJ$170:AJ$178)</f>
        <v>219</v>
      </c>
      <c r="G28" s="54">
        <f>SUMIF($P$46:$P$54,$A28,AI$46:AI$54)+SUMIF($N$107:$N$115,$A28,AJ$107:AJ$115)+SUMIF($P$170:$P$178,$A28,AI$170:AI$178)</f>
        <v>227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.75">
      <c r="A29" s="52" t="str">
        <f>+G7</f>
        <v>David Halley</v>
      </c>
      <c r="B29" s="54">
        <f>_xlfn.COUNTIFS($N$107:$N$115,$A29,$AA$107:$AA$115,"h")+_xlfn.COUNTIFS($P$46:$P$54,$A29,$AA$46:$AA$54,"a")+_xlfn.COUNTIFS($P$170:$P$178,$A29,$AA$170:$AA$178,"a")</f>
        <v>1</v>
      </c>
      <c r="C29" s="54">
        <f>_xlfn.COUNTIFS($N$107:$N$115,$A29,$AA$107:$AA$115,"a")+_xlfn.COUNTIFS($P$46:$P$54,$A29,$AA$46:$AA$54,"h")+_xlfn.COUNTIFS($P$170:$P$178,$A29,$AA$170:$AA$178,"h")</f>
        <v>5</v>
      </c>
      <c r="D29" s="54">
        <f>SUMIF($P$46:$P$54,$A29,AC$46:AC$54)+SUMIF($N$107:$N$115,$A29,AB$107:AB$115)+SUMIF($P$170:$P$178,$A29,AC$170:AC$178)</f>
        <v>3</v>
      </c>
      <c r="E29" s="54">
        <f>SUMIF($P$46:$P$54,$A29,AB$46:AB$54)+SUMIF($N$107:$N$115,$A29,AC$107:AC$115)+SUMIF($P$170:$P$178,$A29,AB$170:AB$178)</f>
        <v>16</v>
      </c>
      <c r="F29" s="54">
        <f>SUMIF($P$46:$P$54,$A29,AJ$46:AJ$54)+SUMIF($N$107:$N$115,$A29,AI$107:AI$115)+SUMIF($P$170:$P$178,$A29,AJ$170:AJ$178)</f>
        <v>114</v>
      </c>
      <c r="G29" s="54">
        <f>SUMIF($P$46:$P$54,$A29,AI$46:AI$54)+SUMIF($N$107:$N$115,$A29,AJ$107:AJ$115)+SUMIF($P$170:$P$178,$A29,AI$170:AI$178)</f>
        <v>195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128</v>
      </c>
      <c r="E30" s="3">
        <f t="shared" si="12"/>
        <v>128</v>
      </c>
      <c r="F30" s="3">
        <f t="shared" si="12"/>
        <v>2242</v>
      </c>
      <c r="G30" s="3">
        <f t="shared" si="12"/>
        <v>2242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DIVISION 1</v>
      </c>
      <c r="H34" s="1"/>
      <c r="I34" s="2"/>
      <c r="K34" s="6"/>
      <c r="L34" s="6"/>
      <c r="M34" s="6"/>
      <c r="N34" s="12" t="str">
        <f>$B1</f>
        <v>DIVISION 1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Tralee</v>
      </c>
      <c r="O38" s="5"/>
      <c r="P38" s="13" t="str">
        <f>+A7</f>
        <v>Colaiste Mhuire Cobh 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Scoil Eoin A</v>
      </c>
      <c r="B39" s="66" t="s">
        <v>4</v>
      </c>
      <c r="C39" s="66" t="str">
        <f>A6</f>
        <v>Carrignafoy Community College, Cobh.</v>
      </c>
      <c r="D39" s="25"/>
      <c r="E39" s="26"/>
      <c r="F39" s="29">
        <f>P26</f>
        <v>4</v>
      </c>
      <c r="G39" s="29">
        <f>T26</f>
        <v>2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Tralee</v>
      </c>
      <c r="B40" s="66" t="s">
        <v>4</v>
      </c>
      <c r="C40" s="66" t="str">
        <f>A7</f>
        <v>Colaiste Mhuire Cobh </v>
      </c>
      <c r="D40" s="25"/>
      <c r="E40" s="26"/>
      <c r="F40" s="29">
        <f>+P58</f>
        <v>4</v>
      </c>
      <c r="G40" s="29">
        <f>+T58</f>
        <v>2</v>
      </c>
      <c r="H40" s="26"/>
      <c r="K40" s="6"/>
      <c r="L40" s="6"/>
      <c r="M40" s="3" t="s">
        <v>3</v>
      </c>
      <c r="N40" s="3" t="str">
        <f>C5</f>
        <v>Darren Chester</v>
      </c>
      <c r="O40" s="8" t="s">
        <v>9</v>
      </c>
      <c r="P40" s="3" t="str">
        <f>C7</f>
        <v>Sean Laffan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.7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Adam Buckley</v>
      </c>
      <c r="O41" s="8" t="s">
        <v>11</v>
      </c>
      <c r="P41" s="3" t="str">
        <f>E7</f>
        <v>Trystan Ryan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.75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Joe Slattery</v>
      </c>
      <c r="O42" s="8" t="s">
        <v>13</v>
      </c>
      <c r="P42" s="3" t="str">
        <f>G7</f>
        <v>David Halley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.7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.75">
      <c r="A44" s="66" t="str">
        <f>A6</f>
        <v>Carrignafoy Community College, Cobh.</v>
      </c>
      <c r="B44" s="66" t="s">
        <v>4</v>
      </c>
      <c r="C44" s="66" t="str">
        <f>A5</f>
        <v>Tralee</v>
      </c>
      <c r="D44" s="25"/>
      <c r="E44" s="26"/>
      <c r="F44" s="29">
        <f>P88</f>
        <v>3</v>
      </c>
      <c r="G44" s="29">
        <f>T88</f>
        <v>3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Colaiste Mhuire Cobh </v>
      </c>
      <c r="B45" s="66" t="s">
        <v>4</v>
      </c>
      <c r="C45" s="66" t="str">
        <f>A4</f>
        <v>Scoil Eoin A</v>
      </c>
      <c r="D45" s="25"/>
      <c r="E45" s="26"/>
      <c r="F45" s="29">
        <f>+P118</f>
        <v>1</v>
      </c>
      <c r="G45" s="29">
        <f>+T118</f>
        <v>5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Darren Chester</v>
      </c>
      <c r="O46" s="3" t="s">
        <v>11</v>
      </c>
      <c r="P46" s="8" t="str">
        <f>P41</f>
        <v>Trystan Ryan</v>
      </c>
      <c r="Q46" s="32">
        <v>11</v>
      </c>
      <c r="R46" s="32">
        <v>8</v>
      </c>
      <c r="S46" s="33">
        <v>9</v>
      </c>
      <c r="T46" s="33">
        <v>11</v>
      </c>
      <c r="U46" s="34">
        <v>10</v>
      </c>
      <c r="V46" s="34">
        <v>12</v>
      </c>
      <c r="W46" s="35">
        <v>11</v>
      </c>
      <c r="X46" s="35">
        <v>7</v>
      </c>
      <c r="Y46" s="36">
        <v>11</v>
      </c>
      <c r="Z46" s="36">
        <v>8</v>
      </c>
      <c r="AA46" s="3" t="str">
        <f aca="true" t="shared" si="13" ref="AA46:AA54">IF(AB46+AC46&gt;0,IF(AB46&gt;AC46,"H","A")," ")</f>
        <v>H</v>
      </c>
      <c r="AB46" s="40">
        <f aca="true" t="shared" si="14" ref="AB46:AB54">COUNTIF($AD46:$AH46,"H")</f>
        <v>3</v>
      </c>
      <c r="AC46" s="40">
        <f aca="true" t="shared" si="15" ref="AC46:AC54">COUNTIF($AD46:$AH46,"A")</f>
        <v>2</v>
      </c>
      <c r="AD46" s="41" t="str">
        <f aca="true" t="shared" si="16" ref="AD46:AD54">IF(Q46+R46&gt;0,IF(Q46&gt;R46,"H","A")," ")</f>
        <v>H</v>
      </c>
      <c r="AE46" s="41" t="str">
        <f aca="true" t="shared" si="17" ref="AE46:AE54">IF(S46+T46&gt;0,IF(S46&gt;T46,"H","A")," ")</f>
        <v>A</v>
      </c>
      <c r="AF46" s="41" t="str">
        <f aca="true" t="shared" si="18" ref="AF46:AF54">IF(U46+V46&gt;0,IF(U46&gt;V46,"H","A")," ")</f>
        <v>A</v>
      </c>
      <c r="AG46" s="41" t="str">
        <f aca="true" t="shared" si="19" ref="AG46:AG54">IF(W46+X46&gt;0,IF(W46&gt;X46,"H","A")," ")</f>
        <v>H</v>
      </c>
      <c r="AH46" s="41" t="str">
        <f aca="true" t="shared" si="20" ref="AH46:AH54">IF(Y46+Z46&gt;0,IF(Y46&gt;Z46,"H","A")," ")</f>
        <v>H</v>
      </c>
      <c r="AI46" s="41">
        <f aca="true" t="shared" si="21" ref="AI46:AI54">+Q46+S46+U46+W46+Y46</f>
        <v>52</v>
      </c>
      <c r="AJ46" s="41">
        <f aca="true" t="shared" si="22" ref="AJ46:AJ54">+R46+T46+V46+X46+Z46</f>
        <v>46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Adam Buckley</v>
      </c>
      <c r="O47" s="3" t="s">
        <v>9</v>
      </c>
      <c r="P47" s="8" t="str">
        <f>P40</f>
        <v>Sean Laffan</v>
      </c>
      <c r="Q47" s="32">
        <v>12</v>
      </c>
      <c r="R47" s="32">
        <v>10</v>
      </c>
      <c r="S47" s="33">
        <v>10</v>
      </c>
      <c r="T47" s="33">
        <v>12</v>
      </c>
      <c r="U47" s="34">
        <v>11</v>
      </c>
      <c r="V47" s="34">
        <v>2</v>
      </c>
      <c r="W47" s="35">
        <v>15</v>
      </c>
      <c r="X47" s="35">
        <v>13</v>
      </c>
      <c r="Y47" s="36"/>
      <c r="Z47" s="36"/>
      <c r="AA47" s="3" t="str">
        <f t="shared" si="13"/>
        <v>H</v>
      </c>
      <c r="AB47" s="40">
        <f t="shared" si="14"/>
        <v>3</v>
      </c>
      <c r="AC47" s="40">
        <f t="shared" si="15"/>
        <v>1</v>
      </c>
      <c r="AD47" s="41" t="str">
        <f t="shared" si="16"/>
        <v>H</v>
      </c>
      <c r="AE47" s="41" t="str">
        <f t="shared" si="17"/>
        <v>A</v>
      </c>
      <c r="AF47" s="41" t="str">
        <f t="shared" si="18"/>
        <v>H</v>
      </c>
      <c r="AG47" s="41" t="str">
        <f t="shared" si="19"/>
        <v>H</v>
      </c>
      <c r="AH47" s="41" t="str">
        <f t="shared" si="20"/>
        <v> </v>
      </c>
      <c r="AI47" s="41">
        <f t="shared" si="21"/>
        <v>48</v>
      </c>
      <c r="AJ47" s="41">
        <f t="shared" si="22"/>
        <v>37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Joe Slattery</v>
      </c>
      <c r="O48" s="3" t="s">
        <v>13</v>
      </c>
      <c r="P48" s="8" t="str">
        <f>P42</f>
        <v>David Halley</v>
      </c>
      <c r="Q48" s="32">
        <v>11</v>
      </c>
      <c r="R48" s="32">
        <v>4</v>
      </c>
      <c r="S48" s="33">
        <v>11</v>
      </c>
      <c r="T48" s="33">
        <v>4</v>
      </c>
      <c r="U48" s="34">
        <v>11</v>
      </c>
      <c r="V48" s="34">
        <v>7</v>
      </c>
      <c r="W48" s="35"/>
      <c r="X48" s="35"/>
      <c r="Y48" s="36"/>
      <c r="Z48" s="36"/>
      <c r="AA48" s="3" t="str">
        <f t="shared" si="13"/>
        <v>H</v>
      </c>
      <c r="AB48" s="40">
        <f t="shared" si="14"/>
        <v>3</v>
      </c>
      <c r="AC48" s="40">
        <f t="shared" si="15"/>
        <v>0</v>
      </c>
      <c r="AD48" s="41" t="str">
        <f t="shared" si="16"/>
        <v>H</v>
      </c>
      <c r="AE48" s="41" t="str">
        <f t="shared" si="17"/>
        <v>H</v>
      </c>
      <c r="AF48" s="41" t="str">
        <f t="shared" si="18"/>
        <v>H</v>
      </c>
      <c r="AG48" s="41" t="str">
        <f t="shared" si="19"/>
        <v> </v>
      </c>
      <c r="AH48" s="41" t="str">
        <f t="shared" si="20"/>
        <v> </v>
      </c>
      <c r="AI48" s="41">
        <f t="shared" si="21"/>
        <v>33</v>
      </c>
      <c r="AJ48" s="41">
        <f t="shared" si="22"/>
        <v>15</v>
      </c>
      <c r="AK48" s="42"/>
      <c r="AL48" s="42"/>
    </row>
    <row r="49" spans="1:38" ht="18.75" customHeight="1">
      <c r="A49" s="66" t="str">
        <f>A5</f>
        <v>Tralee</v>
      </c>
      <c r="B49" s="66" t="s">
        <v>4</v>
      </c>
      <c r="C49" s="66" t="str">
        <f>A4</f>
        <v>Scoil Eoin A</v>
      </c>
      <c r="D49" s="25"/>
      <c r="E49" s="26"/>
      <c r="F49" s="29">
        <f>+P149</f>
        <v>0</v>
      </c>
      <c r="G49" s="29">
        <f>+T149</f>
        <v>6</v>
      </c>
      <c r="H49" s="26"/>
      <c r="K49" s="6"/>
      <c r="L49" s="6"/>
      <c r="M49" s="3" t="s">
        <v>3</v>
      </c>
      <c r="N49" s="3" t="str">
        <f>N40</f>
        <v>Darren Chester</v>
      </c>
      <c r="O49" s="3" t="s">
        <v>9</v>
      </c>
      <c r="P49" s="8" t="str">
        <f>P40</f>
        <v>Sean Laffan</v>
      </c>
      <c r="Q49" s="32">
        <v>8</v>
      </c>
      <c r="R49" s="32">
        <v>11</v>
      </c>
      <c r="S49" s="33">
        <v>4</v>
      </c>
      <c r="T49" s="33">
        <v>11</v>
      </c>
      <c r="U49" s="34">
        <v>7</v>
      </c>
      <c r="V49" s="34">
        <v>11</v>
      </c>
      <c r="W49" s="35"/>
      <c r="X49" s="35"/>
      <c r="Y49" s="36"/>
      <c r="Z49" s="36"/>
      <c r="AA49" s="3" t="str">
        <f t="shared" si="13"/>
        <v>A</v>
      </c>
      <c r="AB49" s="40">
        <f t="shared" si="14"/>
        <v>0</v>
      </c>
      <c r="AC49" s="40">
        <f t="shared" si="15"/>
        <v>3</v>
      </c>
      <c r="AD49" s="41" t="str">
        <f t="shared" si="16"/>
        <v>A</v>
      </c>
      <c r="AE49" s="41" t="str">
        <f t="shared" si="17"/>
        <v>A</v>
      </c>
      <c r="AF49" s="41" t="str">
        <f t="shared" si="18"/>
        <v>A</v>
      </c>
      <c r="AG49" s="41" t="str">
        <f t="shared" si="19"/>
        <v> </v>
      </c>
      <c r="AH49" s="41" t="str">
        <f t="shared" si="20"/>
        <v> </v>
      </c>
      <c r="AI49" s="41">
        <f t="shared" si="21"/>
        <v>19</v>
      </c>
      <c r="AJ49" s="41">
        <f t="shared" si="22"/>
        <v>33</v>
      </c>
      <c r="AK49" s="42"/>
      <c r="AL49" s="42"/>
    </row>
    <row r="50" spans="1:38" ht="18.75" customHeight="1">
      <c r="A50" s="66" t="str">
        <f>A6</f>
        <v>Carrignafoy Community College, Cobh.</v>
      </c>
      <c r="B50" s="66" t="s">
        <v>4</v>
      </c>
      <c r="C50" s="66" t="str">
        <f>A7</f>
        <v>Colaiste Mhuire Cobh </v>
      </c>
      <c r="D50" s="25"/>
      <c r="E50" s="26"/>
      <c r="F50" s="29">
        <f>P181</f>
        <v>3</v>
      </c>
      <c r="G50" s="29">
        <f>T181</f>
        <v>3</v>
      </c>
      <c r="H50" s="26"/>
      <c r="K50" s="6"/>
      <c r="L50" s="6"/>
      <c r="M50" s="3" t="s">
        <v>10</v>
      </c>
      <c r="N50" s="3" t="str">
        <f>N41</f>
        <v>Adam Buckley</v>
      </c>
      <c r="O50" s="3" t="s">
        <v>13</v>
      </c>
      <c r="P50" s="8" t="str">
        <f>P42</f>
        <v>David Halley</v>
      </c>
      <c r="Q50" s="32">
        <v>11</v>
      </c>
      <c r="R50" s="32">
        <v>5</v>
      </c>
      <c r="S50" s="33">
        <v>11</v>
      </c>
      <c r="T50" s="33">
        <v>9</v>
      </c>
      <c r="U50" s="34">
        <v>11</v>
      </c>
      <c r="V50" s="34">
        <v>3</v>
      </c>
      <c r="W50" s="35"/>
      <c r="X50" s="35"/>
      <c r="Y50" s="36"/>
      <c r="Z50" s="36"/>
      <c r="AA50" s="3" t="str">
        <f t="shared" si="13"/>
        <v>H</v>
      </c>
      <c r="AB50" s="40">
        <f t="shared" si="14"/>
        <v>3</v>
      </c>
      <c r="AC50" s="40">
        <f t="shared" si="15"/>
        <v>0</v>
      </c>
      <c r="AD50" s="41" t="str">
        <f t="shared" si="16"/>
        <v>H</v>
      </c>
      <c r="AE50" s="41" t="str">
        <f t="shared" si="17"/>
        <v>H</v>
      </c>
      <c r="AF50" s="41" t="str">
        <f t="shared" si="18"/>
        <v>H</v>
      </c>
      <c r="AG50" s="41" t="str">
        <f t="shared" si="19"/>
        <v> </v>
      </c>
      <c r="AH50" s="41" t="str">
        <f t="shared" si="20"/>
        <v> </v>
      </c>
      <c r="AI50" s="41">
        <f t="shared" si="21"/>
        <v>33</v>
      </c>
      <c r="AJ50" s="41">
        <f t="shared" si="22"/>
        <v>17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Joe Slattery</v>
      </c>
      <c r="O51" s="3" t="s">
        <v>11</v>
      </c>
      <c r="P51" s="8" t="str">
        <f>P41</f>
        <v>Trystan Ryan</v>
      </c>
      <c r="Q51" s="32">
        <v>9</v>
      </c>
      <c r="R51" s="32">
        <v>11</v>
      </c>
      <c r="S51" s="33">
        <v>12</v>
      </c>
      <c r="T51" s="33">
        <v>10</v>
      </c>
      <c r="U51" s="34">
        <v>11</v>
      </c>
      <c r="V51" s="34">
        <v>8</v>
      </c>
      <c r="W51" s="35">
        <v>7</v>
      </c>
      <c r="X51" s="35">
        <v>11</v>
      </c>
      <c r="Y51" s="36">
        <v>5</v>
      </c>
      <c r="Z51" s="36">
        <v>11</v>
      </c>
      <c r="AA51" s="3" t="str">
        <f t="shared" si="13"/>
        <v>A</v>
      </c>
      <c r="AB51" s="40">
        <f t="shared" si="14"/>
        <v>2</v>
      </c>
      <c r="AC51" s="40">
        <f t="shared" si="15"/>
        <v>3</v>
      </c>
      <c r="AD51" s="41" t="str">
        <f t="shared" si="16"/>
        <v>A</v>
      </c>
      <c r="AE51" s="41" t="str">
        <f t="shared" si="17"/>
        <v>H</v>
      </c>
      <c r="AF51" s="41" t="str">
        <f t="shared" si="18"/>
        <v>H</v>
      </c>
      <c r="AG51" s="41" t="str">
        <f t="shared" si="19"/>
        <v>A</v>
      </c>
      <c r="AH51" s="41" t="str">
        <f t="shared" si="20"/>
        <v>A</v>
      </c>
      <c r="AI51" s="41">
        <f t="shared" si="21"/>
        <v>44</v>
      </c>
      <c r="AJ51" s="41">
        <f t="shared" si="22"/>
        <v>51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Darren Chester</v>
      </c>
      <c r="O52" s="59" t="s">
        <v>13</v>
      </c>
      <c r="P52" s="59" t="str">
        <f>P42</f>
        <v>David Halley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Adam Buckley</v>
      </c>
      <c r="O53" s="59" t="s">
        <v>11</v>
      </c>
      <c r="P53" s="59" t="str">
        <f>P41</f>
        <v>Trystan Ryan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Joe Slattery</v>
      </c>
      <c r="O54" s="59" t="s">
        <v>9</v>
      </c>
      <c r="P54" s="59" t="str">
        <f>P40</f>
        <v>Sean Laffan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62</v>
      </c>
      <c r="R55" s="17">
        <f t="shared" si="23"/>
        <v>49</v>
      </c>
      <c r="S55" s="17">
        <f t="shared" si="23"/>
        <v>57</v>
      </c>
      <c r="T55" s="17">
        <f t="shared" si="23"/>
        <v>57</v>
      </c>
      <c r="U55" s="17">
        <f t="shared" si="23"/>
        <v>61</v>
      </c>
      <c r="V55" s="17">
        <f t="shared" si="23"/>
        <v>43</v>
      </c>
      <c r="W55" s="17">
        <f t="shared" si="23"/>
        <v>33</v>
      </c>
      <c r="X55" s="17">
        <f t="shared" si="23"/>
        <v>31</v>
      </c>
      <c r="Y55" s="17">
        <f t="shared" si="23"/>
        <v>16</v>
      </c>
      <c r="Z55" s="17">
        <f t="shared" si="23"/>
        <v>19</v>
      </c>
      <c r="AA55" s="6"/>
      <c r="AB55" s="43">
        <f>SUM(AB46:AB54)</f>
        <v>14</v>
      </c>
      <c r="AC55" s="43">
        <f>SUM(AC46:AC54)</f>
        <v>9</v>
      </c>
      <c r="AD55" s="41"/>
      <c r="AE55" s="41"/>
      <c r="AF55" s="41"/>
      <c r="AG55" s="41"/>
      <c r="AH55" s="41"/>
      <c r="AI55" s="43">
        <f>SUM(AI46:AI54)</f>
        <v>229</v>
      </c>
      <c r="AJ55" s="43">
        <f>SUM(AJ46:AJ54)</f>
        <v>199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.75">
      <c r="K58" s="6"/>
      <c r="L58" s="6"/>
      <c r="M58" s="6"/>
      <c r="N58" s="6"/>
      <c r="O58" s="14" t="s">
        <v>17</v>
      </c>
      <c r="P58" s="19">
        <f>COUNTIF(AA46:AA54,"h")</f>
        <v>4</v>
      </c>
      <c r="Q58" s="6"/>
      <c r="R58" s="18" t="s">
        <v>18</v>
      </c>
      <c r="S58" s="6"/>
      <c r="T58" s="11">
        <f>COUNTIF(AA46:AA54,"A")</f>
        <v>2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.75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.75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DIVISION 1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Carrignafoy Community College, Cobh.</v>
      </c>
      <c r="O69" s="5"/>
      <c r="P69" s="13" t="str">
        <f>A5</f>
        <v>Tralee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Usaamah Hussain</v>
      </c>
      <c r="O71" s="8" t="s">
        <v>9</v>
      </c>
      <c r="P71" s="3" t="str">
        <f>C5</f>
        <v>Darren Chester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Tomaz Krawczyk</v>
      </c>
      <c r="O72" s="8" t="s">
        <v>11</v>
      </c>
      <c r="P72" s="3" t="str">
        <f>E5</f>
        <v>Adam Buckley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.75">
      <c r="K73" s="16"/>
      <c r="L73" s="16"/>
      <c r="M73" s="3" t="s">
        <v>12</v>
      </c>
      <c r="N73" s="3" t="str">
        <f>G6</f>
        <v>Jack O'Brien</v>
      </c>
      <c r="O73" s="8" t="s">
        <v>13</v>
      </c>
      <c r="P73" s="3" t="str">
        <f>G5</f>
        <v>Joe Slattery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.75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.75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Usaamah Hussain</v>
      </c>
      <c r="O77" s="3" t="s">
        <v>11</v>
      </c>
      <c r="P77" s="8" t="str">
        <f>P72</f>
        <v>Adam Buckley</v>
      </c>
      <c r="Q77" s="32">
        <v>11</v>
      </c>
      <c r="R77" s="32">
        <v>8</v>
      </c>
      <c r="S77" s="33">
        <v>11</v>
      </c>
      <c r="T77" s="33">
        <v>3</v>
      </c>
      <c r="U77" s="34">
        <v>11</v>
      </c>
      <c r="V77" s="34">
        <v>4</v>
      </c>
      <c r="W77" s="35"/>
      <c r="X77" s="35"/>
      <c r="Y77" s="36"/>
      <c r="Z77" s="36"/>
      <c r="AA77" s="3" t="str">
        <f aca="true" t="shared" si="24" ref="AA77:AA85">IF(AB77+AC77&gt;0,IF(AB77&gt;AC77,"H","A")," ")</f>
        <v>H</v>
      </c>
      <c r="AB77" s="40">
        <f aca="true" t="shared" si="25" ref="AB77:AB85">COUNTIF($AD77:$AH77,"H")</f>
        <v>3</v>
      </c>
      <c r="AC77" s="40">
        <f aca="true" t="shared" si="26" ref="AC77:AC85">COUNTIF($AD77:$AH77,"A")</f>
        <v>0</v>
      </c>
      <c r="AD77" s="41" t="str">
        <f aca="true" t="shared" si="27" ref="AD77:AD85">IF(Q77+R77&gt;0,IF(Q77&gt;R77,"H","A")," ")</f>
        <v>H</v>
      </c>
      <c r="AE77" s="41" t="str">
        <f aca="true" t="shared" si="28" ref="AE77:AE85">IF(S77+T77&gt;0,IF(S77&gt;T77,"H","A")," ")</f>
        <v>H</v>
      </c>
      <c r="AF77" s="41" t="str">
        <f aca="true" t="shared" si="29" ref="AF77:AF85">IF(U77+V77&gt;0,IF(U77&gt;V77,"H","A")," ")</f>
        <v>H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33</v>
      </c>
      <c r="AJ77" s="41">
        <f aca="true" t="shared" si="33" ref="AJ77:AJ85">+R77+T77+V77+X77+Z77</f>
        <v>15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Tomaz Krawczyk</v>
      </c>
      <c r="O78" s="3" t="s">
        <v>9</v>
      </c>
      <c r="P78" s="8" t="str">
        <f>P71</f>
        <v>Darren Chester</v>
      </c>
      <c r="Q78" s="32">
        <v>5</v>
      </c>
      <c r="R78" s="32">
        <v>11</v>
      </c>
      <c r="S78" s="33">
        <v>4</v>
      </c>
      <c r="T78" s="33">
        <v>11</v>
      </c>
      <c r="U78" s="34">
        <v>11</v>
      </c>
      <c r="V78" s="34">
        <v>13</v>
      </c>
      <c r="W78" s="35"/>
      <c r="X78" s="35"/>
      <c r="Y78" s="36"/>
      <c r="Z78" s="36"/>
      <c r="AA78" s="3" t="str">
        <f t="shared" si="24"/>
        <v>A</v>
      </c>
      <c r="AB78" s="40">
        <f t="shared" si="25"/>
        <v>0</v>
      </c>
      <c r="AC78" s="40">
        <f t="shared" si="26"/>
        <v>3</v>
      </c>
      <c r="AD78" s="41" t="str">
        <f t="shared" si="27"/>
        <v>A</v>
      </c>
      <c r="AE78" s="41" t="str">
        <f t="shared" si="28"/>
        <v>A</v>
      </c>
      <c r="AF78" s="41" t="str">
        <f t="shared" si="29"/>
        <v>A</v>
      </c>
      <c r="AG78" s="41" t="str">
        <f t="shared" si="30"/>
        <v> </v>
      </c>
      <c r="AH78" s="41" t="str">
        <f t="shared" si="31"/>
        <v> </v>
      </c>
      <c r="AI78" s="41">
        <f t="shared" si="32"/>
        <v>20</v>
      </c>
      <c r="AJ78" s="41">
        <f t="shared" si="33"/>
        <v>35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Jack O'Brien</v>
      </c>
      <c r="O79" s="3" t="s">
        <v>13</v>
      </c>
      <c r="P79" s="8" t="str">
        <f>P73</f>
        <v>Joe Slattery</v>
      </c>
      <c r="Q79" s="32">
        <v>11</v>
      </c>
      <c r="R79" s="32">
        <v>8</v>
      </c>
      <c r="S79" s="33">
        <v>3</v>
      </c>
      <c r="T79" s="33">
        <v>11</v>
      </c>
      <c r="U79" s="34">
        <v>11</v>
      </c>
      <c r="V79" s="34">
        <v>5</v>
      </c>
      <c r="W79" s="35">
        <v>11</v>
      </c>
      <c r="X79" s="35">
        <v>9</v>
      </c>
      <c r="Y79" s="36"/>
      <c r="Z79" s="36"/>
      <c r="AA79" s="3" t="str">
        <f t="shared" si="24"/>
        <v>H</v>
      </c>
      <c r="AB79" s="40">
        <f t="shared" si="25"/>
        <v>3</v>
      </c>
      <c r="AC79" s="40">
        <f t="shared" si="26"/>
        <v>1</v>
      </c>
      <c r="AD79" s="41" t="str">
        <f t="shared" si="27"/>
        <v>H</v>
      </c>
      <c r="AE79" s="41" t="str">
        <f t="shared" si="28"/>
        <v>A</v>
      </c>
      <c r="AF79" s="41" t="str">
        <f t="shared" si="29"/>
        <v>H</v>
      </c>
      <c r="AG79" s="41" t="str">
        <f t="shared" si="30"/>
        <v>H</v>
      </c>
      <c r="AH79" s="41" t="str">
        <f t="shared" si="31"/>
        <v> </v>
      </c>
      <c r="AI79" s="41">
        <f t="shared" si="32"/>
        <v>36</v>
      </c>
      <c r="AJ79" s="41">
        <f t="shared" si="33"/>
        <v>33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Usaamah Hussain</v>
      </c>
      <c r="O80" s="3" t="s">
        <v>9</v>
      </c>
      <c r="P80" s="8" t="str">
        <f>P71</f>
        <v>Darren Chester</v>
      </c>
      <c r="Q80" s="32">
        <v>11</v>
      </c>
      <c r="R80" s="32">
        <v>9</v>
      </c>
      <c r="S80" s="33">
        <v>11</v>
      </c>
      <c r="T80" s="33">
        <v>5</v>
      </c>
      <c r="U80" s="34">
        <v>4</v>
      </c>
      <c r="V80" s="34">
        <v>11</v>
      </c>
      <c r="W80" s="35">
        <v>11</v>
      </c>
      <c r="X80" s="35">
        <v>8</v>
      </c>
      <c r="Y80" s="36"/>
      <c r="Z80" s="36"/>
      <c r="AA80" s="3" t="str">
        <f t="shared" si="24"/>
        <v>H</v>
      </c>
      <c r="AB80" s="40">
        <f t="shared" si="25"/>
        <v>3</v>
      </c>
      <c r="AC80" s="40">
        <f t="shared" si="26"/>
        <v>1</v>
      </c>
      <c r="AD80" s="41" t="str">
        <f t="shared" si="27"/>
        <v>H</v>
      </c>
      <c r="AE80" s="41" t="str">
        <f t="shared" si="28"/>
        <v>H</v>
      </c>
      <c r="AF80" s="41" t="str">
        <f t="shared" si="29"/>
        <v>A</v>
      </c>
      <c r="AG80" s="41" t="str">
        <f t="shared" si="30"/>
        <v>H</v>
      </c>
      <c r="AH80" s="41" t="str">
        <f t="shared" si="31"/>
        <v> </v>
      </c>
      <c r="AI80" s="41">
        <f t="shared" si="32"/>
        <v>37</v>
      </c>
      <c r="AJ80" s="41">
        <f t="shared" si="33"/>
        <v>33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Tomaz Krawczyk</v>
      </c>
      <c r="O81" s="3" t="s">
        <v>13</v>
      </c>
      <c r="P81" s="8" t="str">
        <f>P73</f>
        <v>Joe Slattery</v>
      </c>
      <c r="Q81" s="32">
        <v>5</v>
      </c>
      <c r="R81" s="32">
        <v>11</v>
      </c>
      <c r="S81" s="33">
        <v>6</v>
      </c>
      <c r="T81" s="33">
        <v>11</v>
      </c>
      <c r="U81" s="34">
        <v>7</v>
      </c>
      <c r="V81" s="34">
        <v>11</v>
      </c>
      <c r="W81" s="35"/>
      <c r="X81" s="35"/>
      <c r="Y81" s="36"/>
      <c r="Z81" s="36"/>
      <c r="AA81" s="3" t="str">
        <f t="shared" si="24"/>
        <v>A</v>
      </c>
      <c r="AB81" s="40">
        <f t="shared" si="25"/>
        <v>0</v>
      </c>
      <c r="AC81" s="40">
        <f t="shared" si="26"/>
        <v>3</v>
      </c>
      <c r="AD81" s="41" t="str">
        <f t="shared" si="27"/>
        <v>A</v>
      </c>
      <c r="AE81" s="41" t="str">
        <f t="shared" si="28"/>
        <v>A</v>
      </c>
      <c r="AF81" s="41" t="str">
        <f t="shared" si="29"/>
        <v>A</v>
      </c>
      <c r="AG81" s="41" t="str">
        <f t="shared" si="30"/>
        <v> </v>
      </c>
      <c r="AH81" s="41" t="str">
        <f t="shared" si="31"/>
        <v> </v>
      </c>
      <c r="AI81" s="41">
        <f t="shared" si="32"/>
        <v>18</v>
      </c>
      <c r="AJ81" s="41">
        <f t="shared" si="33"/>
        <v>33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Jack O'Brien</v>
      </c>
      <c r="O82" s="3" t="s">
        <v>11</v>
      </c>
      <c r="P82" s="8" t="str">
        <f>P72</f>
        <v>Adam Buckley</v>
      </c>
      <c r="Q82" s="32">
        <v>5</v>
      </c>
      <c r="R82" s="32">
        <v>11</v>
      </c>
      <c r="S82" s="33">
        <v>5</v>
      </c>
      <c r="T82" s="33">
        <v>11</v>
      </c>
      <c r="U82" s="34">
        <v>11</v>
      </c>
      <c r="V82" s="34">
        <v>5</v>
      </c>
      <c r="W82" s="35">
        <v>11</v>
      </c>
      <c r="X82" s="35">
        <v>9</v>
      </c>
      <c r="Y82" s="36">
        <v>7</v>
      </c>
      <c r="Z82" s="36">
        <v>11</v>
      </c>
      <c r="AA82" s="3" t="str">
        <f t="shared" si="24"/>
        <v>A</v>
      </c>
      <c r="AB82" s="40">
        <f t="shared" si="25"/>
        <v>2</v>
      </c>
      <c r="AC82" s="40">
        <f t="shared" si="26"/>
        <v>3</v>
      </c>
      <c r="AD82" s="41" t="str">
        <f t="shared" si="27"/>
        <v>A</v>
      </c>
      <c r="AE82" s="41" t="str">
        <f t="shared" si="28"/>
        <v>A</v>
      </c>
      <c r="AF82" s="41" t="str">
        <f t="shared" si="29"/>
        <v>H</v>
      </c>
      <c r="AG82" s="41" t="str">
        <f t="shared" si="30"/>
        <v>H</v>
      </c>
      <c r="AH82" s="41" t="str">
        <f t="shared" si="31"/>
        <v>A</v>
      </c>
      <c r="AI82" s="41">
        <f t="shared" si="32"/>
        <v>39</v>
      </c>
      <c r="AJ82" s="41">
        <f t="shared" si="33"/>
        <v>47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Usaamah Hussain</v>
      </c>
      <c r="O83" s="59" t="s">
        <v>13</v>
      </c>
      <c r="P83" s="59" t="str">
        <f>P73</f>
        <v>Joe Slattery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Tomaz Krawczyk</v>
      </c>
      <c r="O84" s="59" t="s">
        <v>11</v>
      </c>
      <c r="P84" s="59" t="str">
        <f>P72</f>
        <v>Adam Buckley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.75">
      <c r="K85" s="16"/>
      <c r="L85" s="6"/>
      <c r="M85" s="59" t="s">
        <v>12</v>
      </c>
      <c r="N85" s="59" t="str">
        <f>N73</f>
        <v>Jack O'Brien</v>
      </c>
      <c r="O85" s="59" t="s">
        <v>9</v>
      </c>
      <c r="P85" s="59" t="str">
        <f>P71</f>
        <v>Darren Chester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48</v>
      </c>
      <c r="R86" s="17">
        <f t="shared" si="34"/>
        <v>58</v>
      </c>
      <c r="S86" s="17">
        <f t="shared" si="34"/>
        <v>40</v>
      </c>
      <c r="T86" s="17">
        <f t="shared" si="34"/>
        <v>52</v>
      </c>
      <c r="U86" s="17">
        <f t="shared" si="34"/>
        <v>55</v>
      </c>
      <c r="V86" s="17">
        <f t="shared" si="34"/>
        <v>49</v>
      </c>
      <c r="W86" s="17">
        <f t="shared" si="34"/>
        <v>33</v>
      </c>
      <c r="X86" s="17">
        <f t="shared" si="34"/>
        <v>26</v>
      </c>
      <c r="Y86" s="17">
        <f t="shared" si="34"/>
        <v>7</v>
      </c>
      <c r="Z86" s="17">
        <f t="shared" si="34"/>
        <v>11</v>
      </c>
      <c r="AA86" s="6"/>
      <c r="AB86" s="43">
        <f>SUM(AB77:AB85)</f>
        <v>11</v>
      </c>
      <c r="AC86" s="43">
        <f>SUM(AC77:AC85)</f>
        <v>11</v>
      </c>
      <c r="AD86" s="41"/>
      <c r="AE86" s="41"/>
      <c r="AF86" s="41"/>
      <c r="AG86" s="41"/>
      <c r="AH86" s="41"/>
      <c r="AI86" s="43">
        <f>SUM(AI77:AI85)</f>
        <v>183</v>
      </c>
      <c r="AJ86" s="43">
        <f>SUM(AJ77:AJ85)</f>
        <v>196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3</v>
      </c>
      <c r="Q88" s="6"/>
      <c r="R88" s="18" t="s">
        <v>18</v>
      </c>
      <c r="S88" s="6"/>
      <c r="T88" s="11">
        <f>COUNTIF(AA77:AA85,"A")</f>
        <v>3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DIVISION 1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Colaiste Mhuire Cobh </v>
      </c>
      <c r="O99" s="5"/>
      <c r="P99" s="13" t="str">
        <f>+A4</f>
        <v>Scoil Eoin A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Sean Laffan</v>
      </c>
      <c r="O101" s="8" t="s">
        <v>9</v>
      </c>
      <c r="P101" s="3" t="str">
        <f>C4</f>
        <v>Niall Brown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Trystan Ryan</v>
      </c>
      <c r="O102" s="8" t="s">
        <v>11</v>
      </c>
      <c r="P102" s="3" t="str">
        <f>E4</f>
        <v>Paul Cooney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.75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David Halley</v>
      </c>
      <c r="O103" s="8" t="s">
        <v>13</v>
      </c>
      <c r="P103" s="3" t="str">
        <f>G4</f>
        <v>Eoin O Callaghan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.75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Sean Laffan</v>
      </c>
      <c r="O107" s="3" t="s">
        <v>11</v>
      </c>
      <c r="P107" s="8" t="str">
        <f>P102</f>
        <v>Paul Cooney</v>
      </c>
      <c r="Q107" s="32">
        <v>2</v>
      </c>
      <c r="R107" s="32">
        <v>11</v>
      </c>
      <c r="S107" s="33">
        <v>5</v>
      </c>
      <c r="T107" s="33">
        <v>11</v>
      </c>
      <c r="U107" s="34">
        <v>1</v>
      </c>
      <c r="V107" s="34">
        <v>11</v>
      </c>
      <c r="W107" s="35"/>
      <c r="X107" s="35"/>
      <c r="Y107" s="36"/>
      <c r="Z107" s="36"/>
      <c r="AA107" s="3" t="str">
        <f aca="true" t="shared" si="35" ref="AA107:AA115">IF(AB107+AC107&gt;0,IF(AB107&gt;AC107,"H","A")," ")</f>
        <v>A</v>
      </c>
      <c r="AB107" s="40">
        <f aca="true" t="shared" si="36" ref="AB107:AB115">COUNTIF($AD107:$AH107,"H")</f>
        <v>0</v>
      </c>
      <c r="AC107" s="40">
        <f aca="true" t="shared" si="37" ref="AC107:AC115">COUNTIF($AD107:$AH107,"A")</f>
        <v>3</v>
      </c>
      <c r="AD107" s="41" t="str">
        <f aca="true" t="shared" si="38" ref="AD107:AD115">IF(Q107+R107&gt;0,IF(Q107&gt;R107,"H","A")," ")</f>
        <v>A</v>
      </c>
      <c r="AE107" s="41" t="str">
        <f aca="true" t="shared" si="39" ref="AE107:AE115">IF(S107+T107&gt;0,IF(S107&gt;T107,"H","A")," ")</f>
        <v>A</v>
      </c>
      <c r="AF107" s="41" t="str">
        <f aca="true" t="shared" si="40" ref="AF107:AF115">IF(U107+V107&gt;0,IF(U107&gt;V107,"H","A")," ")</f>
        <v>A</v>
      </c>
      <c r="AG107" s="41" t="str">
        <f aca="true" t="shared" si="41" ref="AG107:AG115">IF(W107+X107&gt;0,IF(W107&gt;X107,"H","A")," ")</f>
        <v> </v>
      </c>
      <c r="AH107" s="41" t="str">
        <f aca="true" t="shared" si="42" ref="AH107:AH115">IF(Y107+Z107&gt;0,IF(Y107&gt;Z107,"H","A")," ")</f>
        <v> </v>
      </c>
      <c r="AI107" s="41">
        <f aca="true" t="shared" si="43" ref="AI107:AI115">+Q107+S107+U107+W107+Y107</f>
        <v>8</v>
      </c>
      <c r="AJ107" s="41">
        <f aca="true" t="shared" si="44" ref="AJ107:AJ115">+R107+T107+V107+X107+Z107</f>
        <v>33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Trystan Ryan</v>
      </c>
      <c r="O108" s="3" t="s">
        <v>9</v>
      </c>
      <c r="P108" s="8" t="str">
        <f>P101</f>
        <v>Niall Brown</v>
      </c>
      <c r="Q108" s="32">
        <v>2</v>
      </c>
      <c r="R108" s="32">
        <v>11</v>
      </c>
      <c r="S108" s="33">
        <v>2</v>
      </c>
      <c r="T108" s="33">
        <v>11</v>
      </c>
      <c r="U108" s="34">
        <v>4</v>
      </c>
      <c r="V108" s="34">
        <v>11</v>
      </c>
      <c r="W108" s="35"/>
      <c r="X108" s="35"/>
      <c r="Y108" s="36"/>
      <c r="Z108" s="36"/>
      <c r="AA108" s="3" t="str">
        <f t="shared" si="35"/>
        <v>A</v>
      </c>
      <c r="AB108" s="40">
        <f t="shared" si="36"/>
        <v>0</v>
      </c>
      <c r="AC108" s="40">
        <f t="shared" si="37"/>
        <v>3</v>
      </c>
      <c r="AD108" s="41" t="str">
        <f t="shared" si="38"/>
        <v>A</v>
      </c>
      <c r="AE108" s="41" t="str">
        <f t="shared" si="39"/>
        <v>A</v>
      </c>
      <c r="AF108" s="41" t="str">
        <f t="shared" si="40"/>
        <v>A</v>
      </c>
      <c r="AG108" s="41" t="str">
        <f t="shared" si="41"/>
        <v> </v>
      </c>
      <c r="AH108" s="41" t="str">
        <f t="shared" si="42"/>
        <v> </v>
      </c>
      <c r="AI108" s="41">
        <f t="shared" si="43"/>
        <v>8</v>
      </c>
      <c r="AJ108" s="41">
        <f t="shared" si="44"/>
        <v>33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David Halley</v>
      </c>
      <c r="O109" s="3" t="s">
        <v>13</v>
      </c>
      <c r="P109" s="8" t="str">
        <f>P103</f>
        <v>Eoin O Callaghan</v>
      </c>
      <c r="Q109" s="32">
        <v>5</v>
      </c>
      <c r="R109" s="32">
        <v>11</v>
      </c>
      <c r="S109" s="33">
        <v>9</v>
      </c>
      <c r="T109" s="33">
        <v>11</v>
      </c>
      <c r="U109" s="34">
        <v>4</v>
      </c>
      <c r="V109" s="34">
        <v>11</v>
      </c>
      <c r="W109" s="35"/>
      <c r="X109" s="35"/>
      <c r="Y109" s="36"/>
      <c r="Z109" s="36"/>
      <c r="AA109" s="3" t="str">
        <f t="shared" si="35"/>
        <v>A</v>
      </c>
      <c r="AB109" s="40">
        <f t="shared" si="36"/>
        <v>0</v>
      </c>
      <c r="AC109" s="40">
        <f t="shared" si="37"/>
        <v>3</v>
      </c>
      <c r="AD109" s="41" t="str">
        <f t="shared" si="38"/>
        <v>A</v>
      </c>
      <c r="AE109" s="41" t="str">
        <f t="shared" si="39"/>
        <v>A</v>
      </c>
      <c r="AF109" s="41" t="str">
        <f t="shared" si="40"/>
        <v>A</v>
      </c>
      <c r="AG109" s="41" t="str">
        <f t="shared" si="41"/>
        <v> </v>
      </c>
      <c r="AH109" s="41" t="str">
        <f t="shared" si="42"/>
        <v> </v>
      </c>
      <c r="AI109" s="41">
        <f t="shared" si="43"/>
        <v>18</v>
      </c>
      <c r="AJ109" s="41">
        <f t="shared" si="44"/>
        <v>33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Sean Laffan</v>
      </c>
      <c r="O110" s="3" t="s">
        <v>9</v>
      </c>
      <c r="P110" s="8" t="str">
        <f>P101</f>
        <v>Niall Brown</v>
      </c>
      <c r="Q110" s="32">
        <v>9</v>
      </c>
      <c r="R110" s="32">
        <v>11</v>
      </c>
      <c r="S110" s="33">
        <v>11</v>
      </c>
      <c r="T110" s="33">
        <v>9</v>
      </c>
      <c r="U110" s="34">
        <v>6</v>
      </c>
      <c r="V110" s="34">
        <v>11</v>
      </c>
      <c r="W110" s="35">
        <v>6</v>
      </c>
      <c r="X110" s="35">
        <v>11</v>
      </c>
      <c r="Y110" s="36"/>
      <c r="Z110" s="36"/>
      <c r="AA110" s="3" t="str">
        <f t="shared" si="35"/>
        <v>A</v>
      </c>
      <c r="AB110" s="40">
        <f t="shared" si="36"/>
        <v>1</v>
      </c>
      <c r="AC110" s="40">
        <f t="shared" si="37"/>
        <v>3</v>
      </c>
      <c r="AD110" s="41" t="str">
        <f t="shared" si="38"/>
        <v>A</v>
      </c>
      <c r="AE110" s="41" t="str">
        <f t="shared" si="39"/>
        <v>H</v>
      </c>
      <c r="AF110" s="41" t="str">
        <f t="shared" si="40"/>
        <v>A</v>
      </c>
      <c r="AG110" s="41" t="str">
        <f t="shared" si="41"/>
        <v>A</v>
      </c>
      <c r="AH110" s="41" t="str">
        <f t="shared" si="42"/>
        <v> </v>
      </c>
      <c r="AI110" s="41">
        <f t="shared" si="43"/>
        <v>32</v>
      </c>
      <c r="AJ110" s="41">
        <f t="shared" si="44"/>
        <v>42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Trystan Ryan</v>
      </c>
      <c r="O111" s="3" t="s">
        <v>13</v>
      </c>
      <c r="P111" s="8" t="str">
        <f>P103</f>
        <v>Eoin O Callaghan</v>
      </c>
      <c r="Q111" s="32">
        <v>11</v>
      </c>
      <c r="R111" s="32">
        <v>4</v>
      </c>
      <c r="S111" s="33">
        <v>11</v>
      </c>
      <c r="T111" s="33">
        <v>13</v>
      </c>
      <c r="U111" s="34">
        <v>14</v>
      </c>
      <c r="V111" s="34">
        <v>12</v>
      </c>
      <c r="W111" s="35">
        <v>11</v>
      </c>
      <c r="X111" s="35">
        <v>6</v>
      </c>
      <c r="Y111" s="36"/>
      <c r="Z111" s="36"/>
      <c r="AA111" s="3" t="str">
        <f t="shared" si="35"/>
        <v>H</v>
      </c>
      <c r="AB111" s="40">
        <f t="shared" si="36"/>
        <v>3</v>
      </c>
      <c r="AC111" s="40">
        <f t="shared" si="37"/>
        <v>1</v>
      </c>
      <c r="AD111" s="41" t="str">
        <f t="shared" si="38"/>
        <v>H</v>
      </c>
      <c r="AE111" s="41" t="str">
        <f t="shared" si="39"/>
        <v>A</v>
      </c>
      <c r="AF111" s="41" t="str">
        <f t="shared" si="40"/>
        <v>H</v>
      </c>
      <c r="AG111" s="41" t="str">
        <f t="shared" si="41"/>
        <v>H</v>
      </c>
      <c r="AH111" s="41" t="str">
        <f t="shared" si="42"/>
        <v> </v>
      </c>
      <c r="AI111" s="41">
        <f t="shared" si="43"/>
        <v>47</v>
      </c>
      <c r="AJ111" s="41">
        <f t="shared" si="44"/>
        <v>35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David Halley</v>
      </c>
      <c r="O112" s="3" t="s">
        <v>11</v>
      </c>
      <c r="P112" s="8" t="str">
        <f>P102</f>
        <v>Paul Cooney</v>
      </c>
      <c r="Q112" s="32">
        <v>8</v>
      </c>
      <c r="R112" s="32">
        <v>11</v>
      </c>
      <c r="S112" s="33">
        <v>6</v>
      </c>
      <c r="T112" s="33">
        <v>11</v>
      </c>
      <c r="U112" s="34">
        <v>1</v>
      </c>
      <c r="V112" s="34">
        <v>11</v>
      </c>
      <c r="W112" s="35"/>
      <c r="X112" s="35"/>
      <c r="Y112" s="36"/>
      <c r="Z112" s="36"/>
      <c r="AA112" s="3" t="str">
        <f t="shared" si="35"/>
        <v>A</v>
      </c>
      <c r="AB112" s="40">
        <f t="shared" si="36"/>
        <v>0</v>
      </c>
      <c r="AC112" s="40">
        <f t="shared" si="37"/>
        <v>3</v>
      </c>
      <c r="AD112" s="41" t="str">
        <f t="shared" si="38"/>
        <v>A</v>
      </c>
      <c r="AE112" s="41" t="str">
        <f t="shared" si="39"/>
        <v>A</v>
      </c>
      <c r="AF112" s="41" t="str">
        <f t="shared" si="40"/>
        <v>A</v>
      </c>
      <c r="AG112" s="41" t="str">
        <f t="shared" si="41"/>
        <v> </v>
      </c>
      <c r="AH112" s="41" t="str">
        <f t="shared" si="42"/>
        <v> </v>
      </c>
      <c r="AI112" s="41">
        <f t="shared" si="43"/>
        <v>15</v>
      </c>
      <c r="AJ112" s="41">
        <f t="shared" si="44"/>
        <v>33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Sean Laffan</v>
      </c>
      <c r="O113" s="59" t="s">
        <v>13</v>
      </c>
      <c r="P113" s="59" t="str">
        <f>P103</f>
        <v>Eoin O Callaghan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Trystan Ryan</v>
      </c>
      <c r="O114" s="59" t="s">
        <v>11</v>
      </c>
      <c r="P114" s="59" t="str">
        <f>P102</f>
        <v>Paul Cooney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David Halley</v>
      </c>
      <c r="O115" s="59" t="s">
        <v>9</v>
      </c>
      <c r="P115" s="59" t="str">
        <f>P101</f>
        <v>Niall Brown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37</v>
      </c>
      <c r="R116" s="17">
        <f t="shared" si="45"/>
        <v>59</v>
      </c>
      <c r="S116" s="17">
        <f t="shared" si="45"/>
        <v>44</v>
      </c>
      <c r="T116" s="17">
        <f t="shared" si="45"/>
        <v>66</v>
      </c>
      <c r="U116" s="17">
        <f t="shared" si="45"/>
        <v>30</v>
      </c>
      <c r="V116" s="17">
        <f t="shared" si="45"/>
        <v>67</v>
      </c>
      <c r="W116" s="17">
        <f t="shared" si="45"/>
        <v>17</v>
      </c>
      <c r="X116" s="17">
        <f t="shared" si="45"/>
        <v>17</v>
      </c>
      <c r="Y116" s="17">
        <f t="shared" si="45"/>
        <v>0</v>
      </c>
      <c r="Z116" s="17">
        <f t="shared" si="45"/>
        <v>0</v>
      </c>
      <c r="AA116" s="6"/>
      <c r="AB116" s="43">
        <f>SUM(AB107:AB115)</f>
        <v>4</v>
      </c>
      <c r="AC116" s="43">
        <f>SUM(AC107:AC115)</f>
        <v>16</v>
      </c>
      <c r="AD116" s="41"/>
      <c r="AE116" s="41"/>
      <c r="AF116" s="41"/>
      <c r="AG116" s="41"/>
      <c r="AH116" s="41"/>
      <c r="AI116" s="43">
        <f>SUM(AI107:AI115)</f>
        <v>128</v>
      </c>
      <c r="AJ116" s="43">
        <f>SUM(AJ107:AJ115)</f>
        <v>209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.75">
      <c r="L118" s="6"/>
      <c r="N118" s="6"/>
      <c r="O118" s="14" t="s">
        <v>17</v>
      </c>
      <c r="P118" s="19">
        <f>COUNTIF(AA107:AA115,"h")</f>
        <v>1</v>
      </c>
      <c r="Q118" s="6"/>
      <c r="R118" s="18" t="s">
        <v>18</v>
      </c>
      <c r="S118" s="6"/>
      <c r="T118" s="11">
        <f>COUNTIF(AA107:AA115,"A")</f>
        <v>5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.75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.75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.7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.75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DIVISION 1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Tralee</v>
      </c>
      <c r="O130" s="5"/>
      <c r="P130" s="13" t="str">
        <f>+A4</f>
        <v>Scoil Eoin A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Darren Chester</v>
      </c>
      <c r="O132" s="8" t="s">
        <v>9</v>
      </c>
      <c r="P132" s="3" t="str">
        <f>C4</f>
        <v>Niall Brown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Adam Buckley</v>
      </c>
      <c r="O133" s="8" t="s">
        <v>11</v>
      </c>
      <c r="P133" s="3" t="str">
        <f>E4</f>
        <v>Paul Cooney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Joe Slattery</v>
      </c>
      <c r="O134" s="8" t="s">
        <v>13</v>
      </c>
      <c r="P134" s="3" t="str">
        <f>G4</f>
        <v>Eoin O Callaghan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.75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Darren Chester</v>
      </c>
      <c r="O138" s="3" t="s">
        <v>11</v>
      </c>
      <c r="P138" s="8" t="str">
        <f>P133</f>
        <v>Paul Cooney</v>
      </c>
      <c r="Q138" s="32">
        <v>7</v>
      </c>
      <c r="R138" s="32">
        <v>11</v>
      </c>
      <c r="S138" s="33">
        <v>4</v>
      </c>
      <c r="T138" s="33">
        <v>11</v>
      </c>
      <c r="U138" s="34">
        <v>9</v>
      </c>
      <c r="V138" s="34">
        <v>11</v>
      </c>
      <c r="W138" s="35"/>
      <c r="X138" s="35"/>
      <c r="Y138" s="36"/>
      <c r="Z138" s="36"/>
      <c r="AA138" s="3" t="str">
        <f aca="true" t="shared" si="46" ref="AA138:AA146">IF(AB138+AC138&gt;0,IF(AB138&gt;AC138,"H","A")," ")</f>
        <v>A</v>
      </c>
      <c r="AB138" s="40">
        <f aca="true" t="shared" si="47" ref="AB138:AB146">COUNTIF($AD138:$AH138,"H")</f>
        <v>0</v>
      </c>
      <c r="AC138" s="40">
        <f aca="true" t="shared" si="48" ref="AC138:AC146">COUNTIF($AD138:$AH138,"A")</f>
        <v>3</v>
      </c>
      <c r="AD138" s="41" t="str">
        <f aca="true" t="shared" si="49" ref="AD138:AD146">IF(Q138+R138&gt;0,IF(Q138&gt;R138,"H","A")," ")</f>
        <v>A</v>
      </c>
      <c r="AE138" s="41" t="str">
        <f aca="true" t="shared" si="50" ref="AE138:AE146">IF(S138+T138&gt;0,IF(S138&gt;T138,"H","A")," ")</f>
        <v>A</v>
      </c>
      <c r="AF138" s="41" t="str">
        <f aca="true" t="shared" si="51" ref="AF138:AF146">IF(U138+V138&gt;0,IF(U138&gt;V138,"H","A")," ")</f>
        <v>A</v>
      </c>
      <c r="AG138" s="41" t="str">
        <f aca="true" t="shared" si="52" ref="AG138:AG146">IF(W138+X138&gt;0,IF(W138&gt;X138,"H","A")," ")</f>
        <v> 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20</v>
      </c>
      <c r="AJ138" s="41">
        <f aca="true" t="shared" si="55" ref="AJ138:AJ146">+R138+T138+V138+X138+Z138</f>
        <v>33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Adam Buckley</v>
      </c>
      <c r="O139" s="3" t="s">
        <v>9</v>
      </c>
      <c r="P139" s="8" t="str">
        <f>P132</f>
        <v>Niall Brown</v>
      </c>
      <c r="Q139" s="32">
        <v>4</v>
      </c>
      <c r="R139" s="32">
        <v>11</v>
      </c>
      <c r="S139" s="33">
        <v>4</v>
      </c>
      <c r="T139" s="33">
        <v>11</v>
      </c>
      <c r="U139" s="34">
        <v>7</v>
      </c>
      <c r="V139" s="34">
        <v>11</v>
      </c>
      <c r="W139" s="35"/>
      <c r="X139" s="35"/>
      <c r="Y139" s="36"/>
      <c r="Z139" s="36"/>
      <c r="AA139" s="3" t="str">
        <f t="shared" si="46"/>
        <v>A</v>
      </c>
      <c r="AB139" s="40">
        <f t="shared" si="47"/>
        <v>0</v>
      </c>
      <c r="AC139" s="40">
        <f t="shared" si="48"/>
        <v>3</v>
      </c>
      <c r="AD139" s="41" t="str">
        <f t="shared" si="49"/>
        <v>A</v>
      </c>
      <c r="AE139" s="41" t="str">
        <f t="shared" si="50"/>
        <v>A</v>
      </c>
      <c r="AF139" s="41" t="str">
        <f t="shared" si="51"/>
        <v>A</v>
      </c>
      <c r="AG139" s="41" t="str">
        <f t="shared" si="52"/>
        <v> </v>
      </c>
      <c r="AH139" s="41" t="str">
        <f t="shared" si="53"/>
        <v> </v>
      </c>
      <c r="AI139" s="41">
        <f t="shared" si="54"/>
        <v>15</v>
      </c>
      <c r="AJ139" s="41">
        <f t="shared" si="55"/>
        <v>33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Joe Slattery</v>
      </c>
      <c r="O140" s="3" t="s">
        <v>13</v>
      </c>
      <c r="P140" s="8" t="str">
        <f>P134</f>
        <v>Eoin O Callaghan</v>
      </c>
      <c r="Q140" s="32">
        <v>8</v>
      </c>
      <c r="R140" s="32">
        <v>11</v>
      </c>
      <c r="S140" s="33">
        <v>16</v>
      </c>
      <c r="T140" s="33">
        <v>18</v>
      </c>
      <c r="U140" s="34">
        <v>11</v>
      </c>
      <c r="V140" s="34">
        <v>13</v>
      </c>
      <c r="W140" s="35"/>
      <c r="X140" s="35"/>
      <c r="Y140" s="36"/>
      <c r="Z140" s="36"/>
      <c r="AA140" s="3" t="str">
        <f t="shared" si="46"/>
        <v>A</v>
      </c>
      <c r="AB140" s="40">
        <f t="shared" si="47"/>
        <v>0</v>
      </c>
      <c r="AC140" s="40">
        <f t="shared" si="48"/>
        <v>3</v>
      </c>
      <c r="AD140" s="41" t="str">
        <f t="shared" si="49"/>
        <v>A</v>
      </c>
      <c r="AE140" s="41" t="str">
        <f t="shared" si="50"/>
        <v>A</v>
      </c>
      <c r="AF140" s="41" t="str">
        <f t="shared" si="51"/>
        <v>A</v>
      </c>
      <c r="AG140" s="41" t="str">
        <f t="shared" si="52"/>
        <v> </v>
      </c>
      <c r="AH140" s="41" t="str">
        <f t="shared" si="53"/>
        <v> </v>
      </c>
      <c r="AI140" s="41">
        <f t="shared" si="54"/>
        <v>35</v>
      </c>
      <c r="AJ140" s="41">
        <f t="shared" si="55"/>
        <v>42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Darren Chester</v>
      </c>
      <c r="O141" s="3" t="s">
        <v>9</v>
      </c>
      <c r="P141" s="8" t="str">
        <f>P132</f>
        <v>Niall Brown</v>
      </c>
      <c r="Q141" s="32">
        <v>3</v>
      </c>
      <c r="R141" s="32">
        <v>11</v>
      </c>
      <c r="S141" s="33">
        <v>5</v>
      </c>
      <c r="T141" s="33">
        <v>11</v>
      </c>
      <c r="U141" s="34">
        <v>12</v>
      </c>
      <c r="V141" s="34">
        <v>10</v>
      </c>
      <c r="W141" s="35"/>
      <c r="X141" s="35"/>
      <c r="Y141" s="36"/>
      <c r="Z141" s="36"/>
      <c r="AA141" s="3" t="str">
        <f t="shared" si="46"/>
        <v>A</v>
      </c>
      <c r="AB141" s="40">
        <f t="shared" si="47"/>
        <v>1</v>
      </c>
      <c r="AC141" s="40">
        <f t="shared" si="48"/>
        <v>2</v>
      </c>
      <c r="AD141" s="41" t="str">
        <f t="shared" si="49"/>
        <v>A</v>
      </c>
      <c r="AE141" s="41" t="str">
        <f t="shared" si="50"/>
        <v>A</v>
      </c>
      <c r="AF141" s="41" t="str">
        <f t="shared" si="51"/>
        <v>H</v>
      </c>
      <c r="AG141" s="41" t="str">
        <f t="shared" si="52"/>
        <v> </v>
      </c>
      <c r="AH141" s="41" t="str">
        <f t="shared" si="53"/>
        <v> </v>
      </c>
      <c r="AI141" s="41">
        <f t="shared" si="54"/>
        <v>20</v>
      </c>
      <c r="AJ141" s="41">
        <f t="shared" si="55"/>
        <v>32</v>
      </c>
      <c r="AK141" s="42"/>
      <c r="AL141" s="42"/>
    </row>
    <row r="142" spans="13:38" ht="18.75" customHeight="1">
      <c r="M142" s="3" t="s">
        <v>10</v>
      </c>
      <c r="N142" s="3" t="str">
        <f>N133</f>
        <v>Adam Buckley</v>
      </c>
      <c r="O142" s="3" t="s">
        <v>13</v>
      </c>
      <c r="P142" s="8" t="str">
        <f>P134</f>
        <v>Eoin O Callaghan</v>
      </c>
      <c r="Q142" s="32">
        <v>5</v>
      </c>
      <c r="R142" s="32">
        <v>11</v>
      </c>
      <c r="S142" s="33">
        <v>11</v>
      </c>
      <c r="T142" s="33">
        <v>9</v>
      </c>
      <c r="U142" s="34">
        <v>7</v>
      </c>
      <c r="V142" s="34">
        <v>11</v>
      </c>
      <c r="W142" s="35">
        <v>11</v>
      </c>
      <c r="X142" s="35">
        <v>4</v>
      </c>
      <c r="Y142" s="36">
        <v>4</v>
      </c>
      <c r="Z142" s="36">
        <v>11</v>
      </c>
      <c r="AA142" s="3" t="str">
        <f t="shared" si="46"/>
        <v>A</v>
      </c>
      <c r="AB142" s="40">
        <f t="shared" si="47"/>
        <v>2</v>
      </c>
      <c r="AC142" s="40">
        <f t="shared" si="48"/>
        <v>3</v>
      </c>
      <c r="AD142" s="41" t="str">
        <f t="shared" si="49"/>
        <v>A</v>
      </c>
      <c r="AE142" s="41" t="str">
        <f t="shared" si="50"/>
        <v>H</v>
      </c>
      <c r="AF142" s="41" t="str">
        <f t="shared" si="51"/>
        <v>A</v>
      </c>
      <c r="AG142" s="41" t="str">
        <f t="shared" si="52"/>
        <v>H</v>
      </c>
      <c r="AH142" s="41" t="str">
        <f t="shared" si="53"/>
        <v>A</v>
      </c>
      <c r="AI142" s="41">
        <f t="shared" si="54"/>
        <v>38</v>
      </c>
      <c r="AJ142" s="41">
        <f t="shared" si="55"/>
        <v>46</v>
      </c>
      <c r="AK142" s="42"/>
      <c r="AL142" s="42"/>
    </row>
    <row r="143" spans="13:38" ht="18.75" customHeight="1">
      <c r="M143" s="3" t="s">
        <v>12</v>
      </c>
      <c r="N143" s="3" t="str">
        <f>N134</f>
        <v>Joe Slattery</v>
      </c>
      <c r="O143" s="3" t="s">
        <v>11</v>
      </c>
      <c r="P143" s="8" t="str">
        <f>P133</f>
        <v>Paul Cooney</v>
      </c>
      <c r="Q143" s="32">
        <v>4</v>
      </c>
      <c r="R143" s="32">
        <v>11</v>
      </c>
      <c r="S143" s="33">
        <v>9</v>
      </c>
      <c r="T143" s="33">
        <v>11</v>
      </c>
      <c r="U143" s="34">
        <v>1</v>
      </c>
      <c r="V143" s="34">
        <v>11</v>
      </c>
      <c r="W143" s="35"/>
      <c r="X143" s="35"/>
      <c r="Y143" s="36"/>
      <c r="Z143" s="36"/>
      <c r="AA143" s="3" t="str">
        <f t="shared" si="46"/>
        <v>A</v>
      </c>
      <c r="AB143" s="40">
        <f t="shared" si="47"/>
        <v>0</v>
      </c>
      <c r="AC143" s="40">
        <f t="shared" si="48"/>
        <v>3</v>
      </c>
      <c r="AD143" s="41" t="str">
        <f t="shared" si="49"/>
        <v>A</v>
      </c>
      <c r="AE143" s="41" t="str">
        <f t="shared" si="50"/>
        <v>A</v>
      </c>
      <c r="AF143" s="41" t="str">
        <f t="shared" si="51"/>
        <v>A</v>
      </c>
      <c r="AG143" s="41" t="str">
        <f t="shared" si="52"/>
        <v> </v>
      </c>
      <c r="AH143" s="41" t="str">
        <f t="shared" si="53"/>
        <v> </v>
      </c>
      <c r="AI143" s="41">
        <f t="shared" si="54"/>
        <v>14</v>
      </c>
      <c r="AJ143" s="41">
        <f t="shared" si="55"/>
        <v>33</v>
      </c>
      <c r="AK143" s="42"/>
      <c r="AL143" s="42"/>
    </row>
    <row r="144" spans="13:40" ht="18.75" customHeight="1">
      <c r="M144" s="59" t="s">
        <v>3</v>
      </c>
      <c r="N144" s="59" t="str">
        <f>N132</f>
        <v>Darren Chester</v>
      </c>
      <c r="O144" s="59" t="s">
        <v>13</v>
      </c>
      <c r="P144" s="59" t="str">
        <f>P134</f>
        <v>Eoin O Callaghan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Adam Buckley</v>
      </c>
      <c r="O145" s="59" t="s">
        <v>11</v>
      </c>
      <c r="P145" s="59" t="str">
        <f>P133</f>
        <v>Paul Cooney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Joe Slattery</v>
      </c>
      <c r="O146" s="59" t="s">
        <v>9</v>
      </c>
      <c r="P146" s="59" t="str">
        <f>P132</f>
        <v>Niall Brown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31</v>
      </c>
      <c r="R147" s="17">
        <f t="shared" si="56"/>
        <v>66</v>
      </c>
      <c r="S147" s="17">
        <f t="shared" si="56"/>
        <v>49</v>
      </c>
      <c r="T147" s="17">
        <f t="shared" si="56"/>
        <v>71</v>
      </c>
      <c r="U147" s="17">
        <f t="shared" si="56"/>
        <v>47</v>
      </c>
      <c r="V147" s="17">
        <f t="shared" si="56"/>
        <v>67</v>
      </c>
      <c r="W147" s="17">
        <f t="shared" si="56"/>
        <v>11</v>
      </c>
      <c r="X147" s="17">
        <f t="shared" si="56"/>
        <v>4</v>
      </c>
      <c r="Y147" s="17">
        <f t="shared" si="56"/>
        <v>4</v>
      </c>
      <c r="Z147" s="17">
        <f t="shared" si="56"/>
        <v>11</v>
      </c>
      <c r="AA147" s="6"/>
      <c r="AB147" s="43">
        <f>SUM(AB138:AB146)</f>
        <v>3</v>
      </c>
      <c r="AC147" s="43">
        <f>SUM(AC138:AC146)</f>
        <v>17</v>
      </c>
      <c r="AD147" s="41"/>
      <c r="AE147" s="41"/>
      <c r="AF147" s="41"/>
      <c r="AG147" s="41"/>
      <c r="AH147" s="41"/>
      <c r="AI147" s="43">
        <f>SUM(AI138:AI146)</f>
        <v>142</v>
      </c>
      <c r="AJ147" s="43">
        <f>SUM(AJ138:AJ146)</f>
        <v>219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0</v>
      </c>
      <c r="Q149" s="6"/>
      <c r="R149" s="18" t="s">
        <v>18</v>
      </c>
      <c r="S149" s="6"/>
      <c r="T149" s="11">
        <f>COUNTIF(AA138:AA146,"A")</f>
        <v>6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.75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.75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.75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.75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DIVISION 1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Carrignafoy Community College, Cobh.</v>
      </c>
      <c r="O162" s="5"/>
      <c r="P162" s="13" t="str">
        <f>+A7</f>
        <v>Colaiste Mhuire Cobh 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Usaamah Hussain</v>
      </c>
      <c r="O164" s="8" t="s">
        <v>9</v>
      </c>
      <c r="P164" s="3" t="str">
        <f>C7</f>
        <v>Sean Laffan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Tomaz Krawczyk</v>
      </c>
      <c r="O165" s="8" t="s">
        <v>11</v>
      </c>
      <c r="P165" s="3" t="str">
        <f>E7</f>
        <v>Trystan Ryan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Jack O'Brien</v>
      </c>
      <c r="O166" s="8" t="s">
        <v>13</v>
      </c>
      <c r="P166" s="3" t="str">
        <f>G7</f>
        <v>David Halley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.75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.75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Usaamah Hussain</v>
      </c>
      <c r="O170" s="3" t="s">
        <v>11</v>
      </c>
      <c r="P170" s="8" t="str">
        <f>P165</f>
        <v>Trystan Ryan</v>
      </c>
      <c r="Q170" s="32">
        <v>11</v>
      </c>
      <c r="R170" s="32">
        <v>9</v>
      </c>
      <c r="S170" s="33">
        <v>7</v>
      </c>
      <c r="T170" s="33">
        <v>11</v>
      </c>
      <c r="U170" s="34">
        <v>11</v>
      </c>
      <c r="V170" s="34">
        <v>8</v>
      </c>
      <c r="W170" s="35">
        <v>11</v>
      </c>
      <c r="X170" s="35">
        <v>6</v>
      </c>
      <c r="Y170" s="36"/>
      <c r="Z170" s="36"/>
      <c r="AA170" s="3" t="str">
        <f aca="true" t="shared" si="57" ref="AA170:AA178">IF(AB170+AC170&gt;0,IF(AB170&gt;AC170,"H","A")," ")</f>
        <v>H</v>
      </c>
      <c r="AB170" s="40">
        <f aca="true" t="shared" si="58" ref="AB170:AB178">COUNTIF($AD170:$AH170,"H")</f>
        <v>3</v>
      </c>
      <c r="AC170" s="40">
        <f aca="true" t="shared" si="59" ref="AC170:AC178">COUNTIF($AD170:$AH170,"A")</f>
        <v>1</v>
      </c>
      <c r="AD170" s="41" t="str">
        <f aca="true" t="shared" si="60" ref="AD170:AD178">IF(Q170+R170&gt;0,IF(Q170&gt;R170,"H","A")," ")</f>
        <v>H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H</v>
      </c>
      <c r="AG170" s="41" t="str">
        <f aca="true" t="shared" si="63" ref="AG170:AG178">IF(W170+X170&gt;0,IF(W170&gt;X170,"H","A")," ")</f>
        <v>H</v>
      </c>
      <c r="AH170" s="41" t="str">
        <f aca="true" t="shared" si="64" ref="AH170:AH178">IF(Y170+Z170&gt;0,IF(Y170&gt;Z170,"H","A")," ")</f>
        <v> </v>
      </c>
      <c r="AI170" s="41">
        <f aca="true" t="shared" si="65" ref="AI170:AI178">+Q170+S170+U170+W170+Y170</f>
        <v>40</v>
      </c>
      <c r="AJ170" s="41">
        <f aca="true" t="shared" si="66" ref="AJ170:AJ178">+R170+T170+V170+X170+Z170</f>
        <v>34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Tomaz Krawczyk</v>
      </c>
      <c r="O171" s="3" t="s">
        <v>9</v>
      </c>
      <c r="P171" s="8" t="str">
        <f>P164</f>
        <v>Sean Laffan</v>
      </c>
      <c r="Q171" s="32">
        <v>8</v>
      </c>
      <c r="R171" s="32">
        <v>11</v>
      </c>
      <c r="S171" s="33">
        <v>9</v>
      </c>
      <c r="T171" s="33">
        <v>11</v>
      </c>
      <c r="U171" s="34">
        <v>5</v>
      </c>
      <c r="V171" s="34">
        <v>11</v>
      </c>
      <c r="W171" s="35"/>
      <c r="X171" s="35"/>
      <c r="Y171" s="36"/>
      <c r="Z171" s="36"/>
      <c r="AA171" s="3" t="str">
        <f t="shared" si="57"/>
        <v>A</v>
      </c>
      <c r="AB171" s="40">
        <f t="shared" si="58"/>
        <v>0</v>
      </c>
      <c r="AC171" s="40">
        <f t="shared" si="59"/>
        <v>3</v>
      </c>
      <c r="AD171" s="41" t="str">
        <f t="shared" si="60"/>
        <v>A</v>
      </c>
      <c r="AE171" s="41" t="str">
        <f t="shared" si="61"/>
        <v>A</v>
      </c>
      <c r="AF171" s="41" t="str">
        <f t="shared" si="62"/>
        <v>A</v>
      </c>
      <c r="AG171" s="41" t="str">
        <f t="shared" si="63"/>
        <v> </v>
      </c>
      <c r="AH171" s="41" t="str">
        <f t="shared" si="64"/>
        <v> </v>
      </c>
      <c r="AI171" s="41">
        <f t="shared" si="65"/>
        <v>22</v>
      </c>
      <c r="AJ171" s="41">
        <f t="shared" si="66"/>
        <v>33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Jack O'Brien</v>
      </c>
      <c r="O172" s="3" t="s">
        <v>13</v>
      </c>
      <c r="P172" s="8" t="str">
        <f>P166</f>
        <v>David Halley</v>
      </c>
      <c r="Q172" s="32">
        <v>11</v>
      </c>
      <c r="R172" s="32">
        <v>3</v>
      </c>
      <c r="S172" s="33">
        <v>11</v>
      </c>
      <c r="T172" s="33">
        <v>6</v>
      </c>
      <c r="U172" s="34">
        <v>11</v>
      </c>
      <c r="V172" s="34">
        <v>3</v>
      </c>
      <c r="W172" s="35"/>
      <c r="X172" s="35"/>
      <c r="Y172" s="36"/>
      <c r="Z172" s="36"/>
      <c r="AA172" s="3" t="str">
        <f t="shared" si="57"/>
        <v>H</v>
      </c>
      <c r="AB172" s="40">
        <f t="shared" si="58"/>
        <v>3</v>
      </c>
      <c r="AC172" s="40">
        <f t="shared" si="59"/>
        <v>0</v>
      </c>
      <c r="AD172" s="41" t="str">
        <f t="shared" si="60"/>
        <v>H</v>
      </c>
      <c r="AE172" s="41" t="str">
        <f t="shared" si="61"/>
        <v>H</v>
      </c>
      <c r="AF172" s="41" t="str">
        <f t="shared" si="62"/>
        <v>H</v>
      </c>
      <c r="AG172" s="41" t="str">
        <f t="shared" si="63"/>
        <v> </v>
      </c>
      <c r="AH172" s="41" t="str">
        <f t="shared" si="64"/>
        <v> </v>
      </c>
      <c r="AI172" s="41">
        <f t="shared" si="65"/>
        <v>33</v>
      </c>
      <c r="AJ172" s="41">
        <f t="shared" si="66"/>
        <v>12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Usaamah Hussain</v>
      </c>
      <c r="O173" s="3" t="s">
        <v>9</v>
      </c>
      <c r="P173" s="8" t="str">
        <f>P164</f>
        <v>Sean Laffan</v>
      </c>
      <c r="Q173" s="32">
        <v>11</v>
      </c>
      <c r="R173" s="32">
        <v>8</v>
      </c>
      <c r="S173" s="33">
        <v>11</v>
      </c>
      <c r="T173" s="33">
        <v>3</v>
      </c>
      <c r="U173" s="34">
        <v>11</v>
      </c>
      <c r="V173" s="34">
        <v>3</v>
      </c>
      <c r="W173" s="35"/>
      <c r="X173" s="35"/>
      <c r="Y173" s="36"/>
      <c r="Z173" s="36"/>
      <c r="AA173" s="3" t="str">
        <f t="shared" si="57"/>
        <v>H</v>
      </c>
      <c r="AB173" s="40">
        <f t="shared" si="58"/>
        <v>3</v>
      </c>
      <c r="AC173" s="40">
        <f t="shared" si="59"/>
        <v>0</v>
      </c>
      <c r="AD173" s="41" t="str">
        <f t="shared" si="60"/>
        <v>H</v>
      </c>
      <c r="AE173" s="41" t="str">
        <f t="shared" si="61"/>
        <v>H</v>
      </c>
      <c r="AF173" s="41" t="str">
        <f t="shared" si="62"/>
        <v>H</v>
      </c>
      <c r="AG173" s="41" t="str">
        <f t="shared" si="63"/>
        <v> </v>
      </c>
      <c r="AH173" s="41" t="str">
        <f t="shared" si="64"/>
        <v> </v>
      </c>
      <c r="AI173" s="41">
        <f t="shared" si="65"/>
        <v>33</v>
      </c>
      <c r="AJ173" s="41">
        <f t="shared" si="66"/>
        <v>14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Tomaz Krawczyk</v>
      </c>
      <c r="O174" s="3" t="s">
        <v>13</v>
      </c>
      <c r="P174" s="8" t="str">
        <f>P166</f>
        <v>David Halley</v>
      </c>
      <c r="Q174" s="32">
        <v>7</v>
      </c>
      <c r="R174" s="32">
        <v>11</v>
      </c>
      <c r="S174" s="33">
        <v>11</v>
      </c>
      <c r="T174" s="33">
        <v>4</v>
      </c>
      <c r="U174" s="34">
        <v>6</v>
      </c>
      <c r="V174" s="34">
        <v>11</v>
      </c>
      <c r="W174" s="35">
        <v>6</v>
      </c>
      <c r="X174" s="35">
        <v>11</v>
      </c>
      <c r="Y174" s="36"/>
      <c r="Z174" s="36"/>
      <c r="AA174" s="3" t="str">
        <f t="shared" si="57"/>
        <v>A</v>
      </c>
      <c r="AB174" s="40">
        <f t="shared" si="58"/>
        <v>1</v>
      </c>
      <c r="AC174" s="40">
        <f t="shared" si="59"/>
        <v>3</v>
      </c>
      <c r="AD174" s="41" t="str">
        <f t="shared" si="60"/>
        <v>A</v>
      </c>
      <c r="AE174" s="41" t="str">
        <f t="shared" si="61"/>
        <v>H</v>
      </c>
      <c r="AF174" s="41" t="str">
        <f t="shared" si="62"/>
        <v>A</v>
      </c>
      <c r="AG174" s="41" t="str">
        <f t="shared" si="63"/>
        <v>A</v>
      </c>
      <c r="AH174" s="41" t="str">
        <f t="shared" si="64"/>
        <v> </v>
      </c>
      <c r="AI174" s="41">
        <f t="shared" si="65"/>
        <v>30</v>
      </c>
      <c r="AJ174" s="41">
        <f t="shared" si="66"/>
        <v>37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Jack O'Brien</v>
      </c>
      <c r="O175" s="3" t="s">
        <v>11</v>
      </c>
      <c r="P175" s="8" t="str">
        <f>P165</f>
        <v>Trystan Ryan</v>
      </c>
      <c r="Q175" s="32">
        <v>6</v>
      </c>
      <c r="R175" s="32">
        <v>11</v>
      </c>
      <c r="S175" s="33">
        <v>8</v>
      </c>
      <c r="T175" s="33">
        <v>11</v>
      </c>
      <c r="U175" s="34">
        <v>9</v>
      </c>
      <c r="V175" s="34">
        <v>11</v>
      </c>
      <c r="W175" s="35"/>
      <c r="X175" s="35"/>
      <c r="Y175" s="36"/>
      <c r="Z175" s="36"/>
      <c r="AA175" s="3" t="str">
        <f t="shared" si="57"/>
        <v>A</v>
      </c>
      <c r="AB175" s="40">
        <f t="shared" si="58"/>
        <v>0</v>
      </c>
      <c r="AC175" s="40">
        <f t="shared" si="59"/>
        <v>3</v>
      </c>
      <c r="AD175" s="41" t="str">
        <f t="shared" si="60"/>
        <v>A</v>
      </c>
      <c r="AE175" s="41" t="str">
        <f t="shared" si="61"/>
        <v>A</v>
      </c>
      <c r="AF175" s="41" t="str">
        <f t="shared" si="62"/>
        <v>A</v>
      </c>
      <c r="AG175" s="41" t="str">
        <f t="shared" si="63"/>
        <v> </v>
      </c>
      <c r="AH175" s="41" t="str">
        <f t="shared" si="64"/>
        <v> </v>
      </c>
      <c r="AI175" s="41">
        <f t="shared" si="65"/>
        <v>23</v>
      </c>
      <c r="AJ175" s="41">
        <f t="shared" si="66"/>
        <v>33</v>
      </c>
      <c r="AK175" s="42"/>
      <c r="AL175" s="42"/>
    </row>
    <row r="176" spans="13:38" ht="18.75" customHeight="1">
      <c r="M176" s="59" t="s">
        <v>3</v>
      </c>
      <c r="N176" s="59" t="str">
        <f>N164</f>
        <v>Usaamah Hussain</v>
      </c>
      <c r="O176" s="59" t="s">
        <v>13</v>
      </c>
      <c r="P176" s="59" t="str">
        <f>P166</f>
        <v>David Halley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Tomaz Krawczyk</v>
      </c>
      <c r="O177" s="59" t="s">
        <v>11</v>
      </c>
      <c r="P177" s="59" t="str">
        <f>P165</f>
        <v>Trystan Ryan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Jack O'Brien</v>
      </c>
      <c r="O178" s="59" t="s">
        <v>9</v>
      </c>
      <c r="P178" s="59" t="str">
        <f>P164</f>
        <v>Sean Laffan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54</v>
      </c>
      <c r="R179" s="17">
        <f t="shared" si="67"/>
        <v>53</v>
      </c>
      <c r="S179" s="17">
        <f t="shared" si="67"/>
        <v>57</v>
      </c>
      <c r="T179" s="17">
        <f t="shared" si="67"/>
        <v>46</v>
      </c>
      <c r="U179" s="17">
        <f t="shared" si="67"/>
        <v>53</v>
      </c>
      <c r="V179" s="17">
        <f t="shared" si="67"/>
        <v>47</v>
      </c>
      <c r="W179" s="17">
        <f t="shared" si="67"/>
        <v>17</v>
      </c>
      <c r="X179" s="17">
        <f t="shared" si="67"/>
        <v>17</v>
      </c>
      <c r="Y179" s="17">
        <f t="shared" si="67"/>
        <v>0</v>
      </c>
      <c r="Z179" s="17">
        <f t="shared" si="67"/>
        <v>0</v>
      </c>
      <c r="AA179" s="6"/>
      <c r="AB179" s="43">
        <f>SUM(AB170:AB178)</f>
        <v>10</v>
      </c>
      <c r="AC179" s="43">
        <f>SUM(AC170:AC178)</f>
        <v>10</v>
      </c>
      <c r="AD179" s="41"/>
      <c r="AE179" s="41"/>
      <c r="AF179" s="41"/>
      <c r="AG179" s="41"/>
      <c r="AH179" s="41"/>
      <c r="AI179" s="43">
        <f>SUM(AI170:AI178)</f>
        <v>181</v>
      </c>
      <c r="AJ179" s="43">
        <f>SUM(AJ170:AJ178)</f>
        <v>163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3</v>
      </c>
      <c r="Q181" s="6"/>
      <c r="R181" s="18" t="s">
        <v>18</v>
      </c>
      <c r="S181" s="6"/>
      <c r="T181" s="11">
        <f>COUNTIF(AA170:AA178,"A")</f>
        <v>3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.7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.75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.75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.75">
      <c r="L187" s="6"/>
    </row>
    <row r="188" ht="12.75">
      <c r="L188" s="6"/>
    </row>
    <row r="189" ht="12.75">
      <c r="L189" s="6"/>
    </row>
    <row r="190" ht="12.75">
      <c r="L190" s="6"/>
    </row>
    <row r="191" ht="12.75">
      <c r="L191" s="6"/>
    </row>
    <row r="192" ht="12.75">
      <c r="L192" s="6"/>
    </row>
    <row r="193" ht="12.75">
      <c r="L193" s="6"/>
    </row>
    <row r="194" ht="12.75">
      <c r="L194" s="6"/>
    </row>
    <row r="195" ht="12.75">
      <c r="L195" s="6"/>
    </row>
    <row r="196" ht="12.75">
      <c r="L196" s="6"/>
    </row>
    <row r="197" ht="12.75">
      <c r="L197" s="6"/>
    </row>
    <row r="198" ht="12.75">
      <c r="L198" s="6"/>
    </row>
    <row r="199" ht="12.75">
      <c r="L199" s="6"/>
    </row>
    <row r="200" ht="12.75">
      <c r="L200" s="6"/>
    </row>
    <row r="201" ht="12.75">
      <c r="L201" s="6"/>
    </row>
    <row r="202" ht="12.75">
      <c r="L202" s="6"/>
    </row>
    <row r="205" spans="28:38" ht="12.75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.75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.75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.75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.75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.75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.75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.75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.75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.75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.75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.75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.75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.75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.75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.75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.75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.75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.75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.75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.75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.75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.75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.75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.75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.75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.75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.75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.75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.75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.75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.75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.75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.75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.75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.75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.75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.75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.75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.75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.75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.75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.75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.75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.75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.75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.75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.75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Rory</cp:lastModifiedBy>
  <cp:lastPrinted>2012-11-15T11:03:04Z</cp:lastPrinted>
  <dcterms:created xsi:type="dcterms:W3CDTF">2006-12-11T14:45:02Z</dcterms:created>
  <dcterms:modified xsi:type="dcterms:W3CDTF">2012-11-19T22:25:51Z</dcterms:modified>
  <cp:category/>
  <cp:version/>
  <cp:contentType/>
  <cp:contentStatus/>
</cp:coreProperties>
</file>